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updateLinks="never" defaultThemeVersion="202300"/>
  <mc:AlternateContent xmlns:mc="http://schemas.openxmlformats.org/markup-compatibility/2006">
    <mc:Choice Requires="x15">
      <x15ac:absPath xmlns:x15ac="http://schemas.microsoft.com/office/spreadsheetml/2010/11/ac" url="/Users/luigirebagliati/Desktop/"/>
    </mc:Choice>
  </mc:AlternateContent>
  <xr:revisionPtr revIDLastSave="0" documentId="13_ncr:1_{212885A8-6E03-694F-915A-001B62D61E0F}" xr6:coauthVersionLast="47" xr6:coauthVersionMax="47" xr10:uidLastSave="{00000000-0000-0000-0000-000000000000}"/>
  <bookViews>
    <workbookView xWindow="55240" yWindow="500" windowWidth="47160" windowHeight="26400" activeTab="9" xr2:uid="{6F64B4DC-EB24-074F-9193-B03D2D469834}"/>
  </bookViews>
  <sheets>
    <sheet name="Dati generali" sheetId="1" r:id="rId1"/>
    <sheet name="Produzione Standard" sheetId="2" r:id="rId2"/>
    <sheet name="Situaz. Ante Post" sheetId="3" r:id="rId3"/>
    <sheet name="UCS" sheetId="13" r:id="rId4"/>
    <sheet name="Piano investimenti" sheetId="7" r:id="rId5"/>
    <sheet name="Lavori in economia" sheetId="14" r:id="rId6"/>
    <sheet name="Interventi ambientali" sheetId="6" r:id="rId7"/>
    <sheet name="Prestazioni e sostenibilità" sheetId="8" r:id="rId8"/>
    <sheet name="Criteri di selezione" sheetId="9" r:id="rId9"/>
    <sheet name="Riepilogo" sheetId="10" r:id="rId10"/>
  </sheets>
  <externalReferences>
    <externalReference r:id="rId11"/>
  </externalReferences>
  <definedNames>
    <definedName name="_xlnm.Print_Area" localSheetId="8">'Criteri di selezione'!$A$1:$AZ$142</definedName>
    <definedName name="_xlnm.Print_Area" localSheetId="0">'Dati generali'!$A$1:$AY$67</definedName>
    <definedName name="_xlnm.Print_Area" localSheetId="6">'Interventi ambientali'!$A$1:$AZ$36</definedName>
    <definedName name="_xlnm.Print_Area" localSheetId="5">'Lavori in economia'!$A$1:$AP$37</definedName>
    <definedName name="_xlnm.Print_Area" localSheetId="4">'Piano investimenti'!$A$1:$BU$82</definedName>
    <definedName name="_xlnm.Print_Area" localSheetId="7">'Prestazioni e sostenibilità'!$A$1:$AZ$105</definedName>
    <definedName name="_xlnm.Print_Area" localSheetId="1">'Produzione Standard'!$A$1:$AZ$122</definedName>
    <definedName name="_xlnm.Print_Area" localSheetId="9">Riepilogo!$A$1:$AZ$37</definedName>
    <definedName name="_xlnm.Print_Area" localSheetId="2">'Situaz. Ante Post'!$A$1:$AP$69</definedName>
    <definedName name="_xlnm.Print_Area" localSheetId="3">UCS!$A$1:$AL$66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00" i="2" l="1"/>
  <c r="S18" i="9"/>
  <c r="S20" i="9"/>
  <c r="BE14" i="9"/>
  <c r="BE15" i="9"/>
  <c r="BE16" i="9"/>
  <c r="AL46" i="7"/>
  <c r="R67" i="9"/>
  <c r="J78" i="9"/>
  <c r="BE111" i="9"/>
  <c r="BE113" i="9"/>
  <c r="BE115" i="9"/>
  <c r="BE89" i="9"/>
  <c r="BE91" i="9"/>
  <c r="BE93" i="9"/>
  <c r="AP133" i="9"/>
  <c r="BE75" i="9"/>
  <c r="BE77" i="9"/>
  <c r="BE79" i="9"/>
  <c r="AO75" i="9"/>
  <c r="AO33" i="6"/>
  <c r="R70" i="9"/>
  <c r="BE64" i="9"/>
  <c r="BE66" i="9"/>
  <c r="BE68" i="9"/>
  <c r="AO64" i="9"/>
  <c r="O53" i="9"/>
  <c r="BE50" i="9"/>
  <c r="BE52" i="9"/>
  <c r="BE54" i="9"/>
  <c r="BJ50" i="9"/>
  <c r="BJ52" i="9"/>
  <c r="BJ54" i="9"/>
  <c r="AO50" i="9"/>
  <c r="AO13" i="9"/>
  <c r="AU49" i="2"/>
  <c r="AU104" i="2"/>
  <c r="G119" i="2"/>
  <c r="G120" i="2"/>
  <c r="P28" i="9"/>
  <c r="BE26" i="9"/>
  <c r="BE28" i="9"/>
  <c r="AT24" i="9"/>
  <c r="BE47" i="9"/>
  <c r="AO43" i="9"/>
  <c r="AP138" i="9"/>
  <c r="AN35" i="8"/>
  <c r="AN50" i="8"/>
  <c r="K62" i="3"/>
  <c r="N62" i="3"/>
  <c r="Q62" i="3"/>
  <c r="K64" i="3"/>
  <c r="N64" i="3"/>
  <c r="Q64" i="3"/>
  <c r="K66" i="3"/>
  <c r="N66" i="3"/>
  <c r="Q66" i="3"/>
  <c r="N60" i="3"/>
  <c r="Q60" i="3"/>
  <c r="K60" i="3"/>
  <c r="B60" i="3"/>
  <c r="B62" i="3"/>
  <c r="B64" i="3"/>
  <c r="B66" i="3"/>
  <c r="AN9" i="8"/>
  <c r="AN15" i="8"/>
  <c r="AN27" i="8"/>
  <c r="AE18" i="14"/>
  <c r="W40" i="13"/>
  <c r="AD40" i="13"/>
  <c r="W18" i="13"/>
  <c r="AD18" i="13"/>
  <c r="S64" i="13"/>
  <c r="S56" i="13"/>
  <c r="W45" i="13"/>
  <c r="AD45" i="13"/>
  <c r="W43" i="13"/>
  <c r="AD43" i="13"/>
  <c r="W42" i="13"/>
  <c r="AD42" i="13"/>
  <c r="W38" i="13"/>
  <c r="AD38" i="13"/>
  <c r="W37" i="13"/>
  <c r="AD37" i="13"/>
  <c r="W36" i="13"/>
  <c r="AD36" i="13"/>
  <c r="W34" i="13"/>
  <c r="AD34" i="13"/>
  <c r="W32" i="13"/>
  <c r="AD32" i="13"/>
  <c r="W31" i="13"/>
  <c r="AD31" i="13"/>
  <c r="W23" i="13"/>
  <c r="AD23" i="13"/>
  <c r="W21" i="13"/>
  <c r="AD21" i="13"/>
  <c r="W20" i="13"/>
  <c r="AD20" i="13"/>
  <c r="W16" i="13"/>
  <c r="AD16" i="13"/>
  <c r="W15" i="13"/>
  <c r="AD15" i="13"/>
  <c r="W14" i="13"/>
  <c r="AD14" i="13"/>
  <c r="W12" i="13"/>
  <c r="AD12" i="13"/>
  <c r="W10" i="13"/>
  <c r="AD10" i="13"/>
  <c r="W9" i="13"/>
  <c r="AD9" i="13"/>
  <c r="K130" i="9"/>
  <c r="K107" i="9"/>
  <c r="AO5" i="9"/>
  <c r="AN95" i="8"/>
  <c r="AN91" i="8"/>
  <c r="AN87" i="8"/>
  <c r="AN83" i="8"/>
  <c r="AN79" i="8"/>
  <c r="AN75" i="8"/>
  <c r="AU98" i="2"/>
  <c r="AU99" i="2"/>
  <c r="AL98" i="2"/>
  <c r="AL99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85" i="2"/>
  <c r="AU86" i="2"/>
  <c r="AU87" i="2"/>
  <c r="AU88" i="2"/>
  <c r="AU89" i="2"/>
  <c r="AU90" i="2"/>
  <c r="AU91" i="2"/>
  <c r="AU92" i="2"/>
  <c r="AU93" i="2"/>
  <c r="AU94" i="2"/>
  <c r="AU95" i="2"/>
  <c r="AU96" i="2"/>
  <c r="AU97" i="2"/>
  <c r="AU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L95" i="2"/>
  <c r="AL96" i="2"/>
  <c r="AL97" i="2"/>
  <c r="AL9" i="2"/>
  <c r="AH100" i="2"/>
  <c r="AX16" i="7"/>
  <c r="AL104" i="2"/>
  <c r="AH114" i="2"/>
  <c r="AI114" i="2"/>
  <c r="AJ114" i="2"/>
  <c r="AK114" i="2"/>
  <c r="AL114" i="2"/>
  <c r="AM114" i="2"/>
  <c r="AN114" i="2"/>
  <c r="AO114" i="2"/>
  <c r="AP114" i="2"/>
  <c r="CM43" i="7"/>
  <c r="CM40" i="7"/>
  <c r="CM37" i="7"/>
  <c r="CM34" i="7"/>
  <c r="CM31" i="7"/>
  <c r="CM28" i="7"/>
  <c r="CM25" i="7"/>
  <c r="CM22" i="7"/>
  <c r="CM19" i="7"/>
  <c r="AQ102" i="2"/>
  <c r="AH102" i="2"/>
  <c r="R35" i="9"/>
  <c r="R39" i="9"/>
  <c r="AS32" i="9"/>
  <c r="AH113" i="2"/>
  <c r="AH118" i="2"/>
  <c r="BJ31" i="7"/>
  <c r="BM31" i="7"/>
  <c r="BJ43" i="7"/>
  <c r="BM43" i="7"/>
  <c r="BJ19" i="7"/>
  <c r="BM19" i="7"/>
  <c r="BJ28" i="7"/>
  <c r="BM28" i="7"/>
  <c r="BJ40" i="7"/>
  <c r="BM40" i="7"/>
  <c r="BJ16" i="7"/>
  <c r="BM16" i="7"/>
  <c r="BJ25" i="7"/>
  <c r="BM25" i="7"/>
  <c r="BJ37" i="7"/>
  <c r="BM37" i="7"/>
  <c r="BJ22" i="7"/>
  <c r="BM22" i="7"/>
  <c r="BJ34" i="7"/>
  <c r="BM34" i="7"/>
  <c r="AQ114" i="2"/>
  <c r="AQ113" i="2"/>
  <c r="AI113" i="2"/>
  <c r="AJ113" i="2"/>
  <c r="AK113" i="2"/>
  <c r="BM46" i="7"/>
  <c r="AN12" i="8"/>
  <c r="AK55" i="8"/>
  <c r="AK58" i="8"/>
  <c r="AL113" i="2"/>
  <c r="AM113" i="2"/>
  <c r="AN113" i="2"/>
  <c r="AO113" i="2"/>
  <c r="AP113" i="2"/>
  <c r="AR113" i="2"/>
  <c r="AS113" i="2"/>
  <c r="AT113" i="2"/>
  <c r="AU113" i="2"/>
  <c r="AV113" i="2"/>
  <c r="AW113" i="2"/>
  <c r="AX113" i="2"/>
  <c r="AY113" i="2"/>
  <c r="AR114" i="2"/>
  <c r="AS114" i="2"/>
  <c r="AT114" i="2"/>
  <c r="AU114" i="2"/>
  <c r="AV114" i="2"/>
  <c r="AW114" i="2"/>
  <c r="AX114" i="2"/>
  <c r="AY114" i="2"/>
  <c r="AF71" i="8"/>
  <c r="AN71" i="8"/>
  <c r="AK101" i="8"/>
</calcChain>
</file>

<file path=xl/sharedStrings.xml><?xml version="1.0" encoding="utf-8"?>
<sst xmlns="http://schemas.openxmlformats.org/spreadsheetml/2006/main" count="2616" uniqueCount="481">
  <si>
    <t>PROGRAMMA REGIONALE DI</t>
  </si>
  <si>
    <t xml:space="preserve">REGOLAMENTO (CE) N. 1305/2013 </t>
  </si>
  <si>
    <t>REGIONE LIGURIA</t>
  </si>
  <si>
    <t>SOTTOMISURA 4.1</t>
  </si>
  <si>
    <t>Supporto agli investimenti nelle aziende agricole</t>
  </si>
  <si>
    <t>Focus Area 2.a</t>
  </si>
  <si>
    <t>PIANO AZIENDALE DI SVILUPPO (PAS)</t>
  </si>
  <si>
    <t>Informazioni anagrafiche</t>
  </si>
  <si>
    <t>1.   DATI IDENTIFICATIVI DEL RICHIEDENTE</t>
  </si>
  <si>
    <t xml:space="preserve"> (devono essere i medesimi della domanda di sostegno e del fascicolo aziendale collegati)</t>
  </si>
  <si>
    <t>Il/La sottoscritto/a</t>
  </si>
  <si>
    <t>nella qualità di</t>
  </si>
  <si>
    <t>Titolare di azienda agricola omonima</t>
  </si>
  <si>
    <t>Rappresentante legale dell'azienda sotto indicata</t>
  </si>
  <si>
    <t>Ditta individuale</t>
  </si>
  <si>
    <t>Altro</t>
  </si>
  <si>
    <t>(specificare)</t>
  </si>
  <si>
    <t xml:space="preserve">il beneficiario è appartenente alla OP (organizzazione di produttori) </t>
  </si>
  <si>
    <t xml:space="preserve">legata alla OCM </t>
  </si>
  <si>
    <t>- l'impresa è condotta da</t>
  </si>
  <si>
    <t>questi risulta agricoltore di età non superiore a 40 anni insediato da meno di 5 anni - conformemente alle prescrizioni di cui alla sottomisura 6.1  del presente periodo di programmazione o alla misura 112 del periodo di programmazione 2007-2013 così come definiti all'art 2  comma 1 lettera n del Reg (UE) n° 1305/2013.</t>
  </si>
  <si>
    <t>Introduzione</t>
  </si>
  <si>
    <t>in modo tale che:</t>
  </si>
  <si>
    <t>-  si possano valutare gli obiettivi che l'azienda si pone e le modalità con cui intende raggiungerli, nonché gli impegni derivanti;</t>
  </si>
  <si>
    <t>Una copia del PAS deve rimane all’agricoltore allegata alla relativa domanda</t>
  </si>
  <si>
    <t>Il piano aziendale deve essere compilato in tutte le sue parti</t>
  </si>
  <si>
    <t>campi gialli</t>
  </si>
  <si>
    <t>campi nei quali si devono inserire i dati richiesti, scrivendo o selezionando dal menù a tendina</t>
  </si>
  <si>
    <t xml:space="preserve">nei campi SCELTA o nelle caselle di selezione </t>
  </si>
  <si>
    <t>campi azzurri</t>
  </si>
  <si>
    <t>campi nei quali è presente una formula automatica che determina il risultato, non modificare</t>
  </si>
  <si>
    <t xml:space="preserve">alcuni campi formula prendono colore </t>
  </si>
  <si>
    <t xml:space="preserve">rosso </t>
  </si>
  <si>
    <t xml:space="preserve">o </t>
  </si>
  <si>
    <t>verde</t>
  </si>
  <si>
    <t>a seconda che l'esito sia rispettivamente negativo o positivo</t>
  </si>
  <si>
    <t>Codice</t>
  </si>
  <si>
    <t>Descrizione</t>
  </si>
  <si>
    <t>Quantità</t>
  </si>
  <si>
    <t>Produzione Standard</t>
  </si>
  <si>
    <t>D01</t>
  </si>
  <si>
    <t>Frumento tenero</t>
  </si>
  <si>
    <t>Ha</t>
  </si>
  <si>
    <t>D02</t>
  </si>
  <si>
    <t>Frumento duro</t>
  </si>
  <si>
    <t>D03</t>
  </si>
  <si>
    <t>Segale</t>
  </si>
  <si>
    <t>D04</t>
  </si>
  <si>
    <t>Orzo</t>
  </si>
  <si>
    <t>D05</t>
  </si>
  <si>
    <t>Avena</t>
  </si>
  <si>
    <t>D06</t>
  </si>
  <si>
    <t>Mais</t>
  </si>
  <si>
    <t>D07</t>
  </si>
  <si>
    <t>Riso</t>
  </si>
  <si>
    <t>D08</t>
  </si>
  <si>
    <t>Altri cereali da granella (sorgo, miglio, panico, farro, ecc.)</t>
  </si>
  <si>
    <t>D9A</t>
  </si>
  <si>
    <t>Piselli, fave, favette e lupini dolci</t>
  </si>
  <si>
    <t>D9B</t>
  </si>
  <si>
    <t>Legumi diversi da piselli, fave, favette e lupini dolci</t>
  </si>
  <si>
    <t>D10</t>
  </si>
  <si>
    <t>Patate (comprese le patate primaticce e da semina)</t>
  </si>
  <si>
    <t>D11</t>
  </si>
  <si>
    <t>Barbabietola da zucchero (escluse le sementi)</t>
  </si>
  <si>
    <t>D12</t>
  </si>
  <si>
    <t xml:space="preserve">Sarchiate da foraggio (bietola da foraggio, ecc.)   </t>
  </si>
  <si>
    <t>D23</t>
  </si>
  <si>
    <t>Tabacco</t>
  </si>
  <si>
    <t>D24</t>
  </si>
  <si>
    <t>Luppolo</t>
  </si>
  <si>
    <t>D26</t>
  </si>
  <si>
    <t>Colza e ravizzone</t>
  </si>
  <si>
    <t>D27</t>
  </si>
  <si>
    <t>Girasole</t>
  </si>
  <si>
    <t>D28</t>
  </si>
  <si>
    <t>Soia</t>
  </si>
  <si>
    <t>D29</t>
  </si>
  <si>
    <t>Semi di lino  (per olio di lino)</t>
  </si>
  <si>
    <t>D30</t>
  </si>
  <si>
    <t>Altre oleaginose erbacee</t>
  </si>
  <si>
    <t>D31</t>
  </si>
  <si>
    <t>Lino</t>
  </si>
  <si>
    <t>D32</t>
  </si>
  <si>
    <t>Canapa</t>
  </si>
  <si>
    <t>D33</t>
  </si>
  <si>
    <t>Altre colture tessili</t>
  </si>
  <si>
    <t>D34</t>
  </si>
  <si>
    <t>Piante aromatiche, medicinali e spezie</t>
  </si>
  <si>
    <t>LIG1</t>
  </si>
  <si>
    <t>Basilico in serra</t>
  </si>
  <si>
    <t>LIG2</t>
  </si>
  <si>
    <t>Basilico in orto industriale</t>
  </si>
  <si>
    <t>LIG5</t>
  </si>
  <si>
    <t>Zafferano</t>
  </si>
  <si>
    <t>D35</t>
  </si>
  <si>
    <t>Altre piante industriali</t>
  </si>
  <si>
    <t>D14A</t>
  </si>
  <si>
    <t>Ortaggi freschi in pieno campo</t>
  </si>
  <si>
    <t>D14B</t>
  </si>
  <si>
    <t xml:space="preserve">Ortaggi freschi in orto industriale   </t>
  </si>
  <si>
    <t>D15</t>
  </si>
  <si>
    <t>Ortaggi freschi in serra</t>
  </si>
  <si>
    <t>D16</t>
  </si>
  <si>
    <t>Fiori e piante ornamentali in piena campo</t>
  </si>
  <si>
    <t>D17</t>
  </si>
  <si>
    <t>Fiori e piante ornamentali in serra</t>
  </si>
  <si>
    <t>D18A</t>
  </si>
  <si>
    <t xml:space="preserve">Prati avvicendati (medica, sulla, trifoglio, lupinella, ecc.)  </t>
  </si>
  <si>
    <t>D18C</t>
  </si>
  <si>
    <t>Erbaio di mais da foraggio</t>
  </si>
  <si>
    <t>D18D</t>
  </si>
  <si>
    <t>Erbaio di leguminose da foraggio</t>
  </si>
  <si>
    <t>D18B</t>
  </si>
  <si>
    <t>Erbai di altri cereali da foraggio diversi da mais da foraggio</t>
  </si>
  <si>
    <t>D19</t>
  </si>
  <si>
    <t>Sementi e piantine per seminativi (sementi da prato, ecc.)</t>
  </si>
  <si>
    <t>D20</t>
  </si>
  <si>
    <t>Altri colture per seminativi (compresi affitti sotto l’anno)</t>
  </si>
  <si>
    <t>F01</t>
  </si>
  <si>
    <t>Prati permanenti e pascoli</t>
  </si>
  <si>
    <t>F02</t>
  </si>
  <si>
    <t>Pascoli magri</t>
  </si>
  <si>
    <t>G01A</t>
  </si>
  <si>
    <t>Frutta fresca di origine temperata</t>
  </si>
  <si>
    <t>G01B</t>
  </si>
  <si>
    <t>Frutta di origine subtropicale</t>
  </si>
  <si>
    <t>G01D</t>
  </si>
  <si>
    <t>Piccoli frutti</t>
  </si>
  <si>
    <t>G01C</t>
  </si>
  <si>
    <t>Frutta per frutta a guscio</t>
  </si>
  <si>
    <t>G02</t>
  </si>
  <si>
    <t>Agrumeti</t>
  </si>
  <si>
    <t>G03A</t>
  </si>
  <si>
    <t>Oliveti per olive da tavola</t>
  </si>
  <si>
    <t>G03B</t>
  </si>
  <si>
    <t>Oliveti per olive da olio</t>
  </si>
  <si>
    <t>LIG3</t>
  </si>
  <si>
    <t>LIG4</t>
  </si>
  <si>
    <t>G04A</t>
  </si>
  <si>
    <t>Vigneti per uva da vino di qualità (DOP e IGP)</t>
  </si>
  <si>
    <t>G04B</t>
  </si>
  <si>
    <t>Vigneti per uva da vino comune</t>
  </si>
  <si>
    <t>G04C</t>
  </si>
  <si>
    <t>Vigneti per uva da tavola</t>
  </si>
  <si>
    <t>G04D</t>
  </si>
  <si>
    <t>Vigneti per uva passita</t>
  </si>
  <si>
    <t>G05</t>
  </si>
  <si>
    <t>Vivai (semenzai e piantonai)</t>
  </si>
  <si>
    <t>G06</t>
  </si>
  <si>
    <t>Altre colture permanenti</t>
  </si>
  <si>
    <t>G07</t>
  </si>
  <si>
    <t>Colture permanenti in serra (frutteti sotto serra, ecc.)</t>
  </si>
  <si>
    <t>I02</t>
  </si>
  <si>
    <t>Funghi coltivati sotto copertura  (superficie di base)</t>
  </si>
  <si>
    <t>100 mq</t>
  </si>
  <si>
    <t>001</t>
  </si>
  <si>
    <t>002</t>
  </si>
  <si>
    <t>003</t>
  </si>
  <si>
    <t>J01</t>
  </si>
  <si>
    <t>Equini in complesso (di tutte le età)</t>
  </si>
  <si>
    <t>Nr capi</t>
  </si>
  <si>
    <t>J02</t>
  </si>
  <si>
    <t xml:space="preserve">Bovini maschi e femmine meno di 1 anno  </t>
  </si>
  <si>
    <t>J03</t>
  </si>
  <si>
    <t>Bovini maschi da 1 a meno di 2 anni</t>
  </si>
  <si>
    <t>J04</t>
  </si>
  <si>
    <t>Bovini femmine da 1 a meno di 2 anni</t>
  </si>
  <si>
    <t>J05</t>
  </si>
  <si>
    <t>Bovini maschi di 2 anni e più</t>
  </si>
  <si>
    <t>J06</t>
  </si>
  <si>
    <t>Giovenche di 2 anni e più</t>
  </si>
  <si>
    <t>J07</t>
  </si>
  <si>
    <t>Vacche lattifere</t>
  </si>
  <si>
    <t>J08</t>
  </si>
  <si>
    <t>Altre vacche (vacche nutrici, vacche da riforma)</t>
  </si>
  <si>
    <t>J09A</t>
  </si>
  <si>
    <t>Pecore</t>
  </si>
  <si>
    <t>J09B</t>
  </si>
  <si>
    <t>Altri ovini (arieti, agnelli)</t>
  </si>
  <si>
    <t>J10A</t>
  </si>
  <si>
    <t>Capre</t>
  </si>
  <si>
    <t>J10B</t>
  </si>
  <si>
    <t>Altri caprini</t>
  </si>
  <si>
    <t>J11</t>
  </si>
  <si>
    <t xml:space="preserve">Lattonzoli &lt; 20 Kg   </t>
  </si>
  <si>
    <t>J12</t>
  </si>
  <si>
    <t>Scrofe da riproduzione &gt; 50 Kg</t>
  </si>
  <si>
    <t>J13</t>
  </si>
  <si>
    <t>Altri suini (verri e suini da ingrasso &gt; 20 Kg)</t>
  </si>
  <si>
    <t>J14</t>
  </si>
  <si>
    <t>Polli da carne – broilers</t>
  </si>
  <si>
    <t>J15</t>
  </si>
  <si>
    <t xml:space="preserve">Galline ovaiole </t>
  </si>
  <si>
    <t>J16A</t>
  </si>
  <si>
    <t>Tacchini</t>
  </si>
  <si>
    <t>J16B</t>
  </si>
  <si>
    <t xml:space="preserve">Anatre </t>
  </si>
  <si>
    <t>Oche</t>
  </si>
  <si>
    <t>J16C</t>
  </si>
  <si>
    <t>Struzzi</t>
  </si>
  <si>
    <t>J16D</t>
  </si>
  <si>
    <t>Altro pollame (faraone, ecc.)</t>
  </si>
  <si>
    <t>J17</t>
  </si>
  <si>
    <t>Coniglie fattrici</t>
  </si>
  <si>
    <t>J18</t>
  </si>
  <si>
    <t>Api</t>
  </si>
  <si>
    <t>Nr Alveari</t>
  </si>
  <si>
    <t>LIGB</t>
  </si>
  <si>
    <t>Elicicoltura</t>
  </si>
  <si>
    <t>004</t>
  </si>
  <si>
    <t>005</t>
  </si>
  <si>
    <t>006</t>
  </si>
  <si>
    <t>TOT SAU</t>
  </si>
  <si>
    <t>PRODUZIONE STANDARD TOTALE</t>
  </si>
  <si>
    <t>Bos</t>
  </si>
  <si>
    <t>Boschi</t>
  </si>
  <si>
    <t>Tar</t>
  </si>
  <si>
    <t>Tare ed incolti</t>
  </si>
  <si>
    <t>VERIFICA PRODUZIONE STANDARD MINIMA</t>
  </si>
  <si>
    <t>SCELTA (X)</t>
  </si>
  <si>
    <t xml:space="preserve"> P.S. MIN</t>
  </si>
  <si>
    <t>INCREMENTO P.S.</t>
  </si>
  <si>
    <t>Zona svantaggiata</t>
  </si>
  <si>
    <t>€</t>
  </si>
  <si>
    <t>Zona non svantaggiata</t>
  </si>
  <si>
    <t>%</t>
  </si>
  <si>
    <t>COLONNA CALCOLO</t>
  </si>
  <si>
    <t>Tipo macchina/attrezzatura</t>
  </si>
  <si>
    <t>Marca</t>
  </si>
  <si>
    <t>Modello</t>
  </si>
  <si>
    <t>Anno acquisto</t>
  </si>
  <si>
    <t>Capacità prod. attuale</t>
  </si>
  <si>
    <t>Interventi destinati alla riduzione dell'impatto ambientale</t>
  </si>
  <si>
    <t>Effetto ambientale connesso</t>
  </si>
  <si>
    <t>Importo totale dell'operazione</t>
  </si>
  <si>
    <t>Selezionare con una X per intervento e casi ricorrenti</t>
  </si>
  <si>
    <t>investimenti connessi a trasformazione e/o vendita</t>
  </si>
  <si>
    <t>40% base</t>
  </si>
  <si>
    <t xml:space="preserve">+10% imprese condotte da giovani </t>
  </si>
  <si>
    <t>+10% zone soggette a vincoli naturali o altri vincoli</t>
  </si>
  <si>
    <t>+10% investimenti sovvenzionati PEI</t>
  </si>
  <si>
    <t>+10% investimenti collegati art 28  e 29 Reg 1305/2013</t>
  </si>
  <si>
    <t>% sostegno</t>
  </si>
  <si>
    <t>in questo caso la % di sostegno erogabile è al massimo il 40%</t>
  </si>
  <si>
    <t>nei casi diversi dal precedente la % di sostegno erogabile come base è il 40% alla quale cumulare le maggiorazioni previste nei casi seguenti</t>
  </si>
  <si>
    <t>+10% imprese condotte da giovani</t>
  </si>
  <si>
    <t>opzione attivata per imprese condotte, al momento di presentazione della domanda di sostegno, da agricoltori di età non superiore a 40 anni che si sono insediati da meno di 5 anni - conformemente alle prescrizioni di cui alla sottomisura 6.1 del presente periodo di programmazione o alla misura 112 del periodo di programmazione 2007-2013 - così come definiti all'articolo 2§1(n) del Reg. (UE) n° 1305/2013</t>
  </si>
  <si>
    <t>Investimenti - Prestazioni e sostenibilità globale dell'azienda</t>
  </si>
  <si>
    <t>Tipologia di spesa</t>
  </si>
  <si>
    <t>investimento previsto</t>
  </si>
  <si>
    <t>Coeff.</t>
  </si>
  <si>
    <t>rata di reintegrazione</t>
  </si>
  <si>
    <t xml:space="preserve">totale investimenti per macchinari ed attrezzature o altro </t>
  </si>
  <si>
    <t>Rate di reintegrazione da altri investimenti PSR 2014 2020 presentati</t>
  </si>
  <si>
    <t>Domanda PSR N°</t>
  </si>
  <si>
    <t>MIS</t>
  </si>
  <si>
    <t>La rateizzazione deve avvenire con meccanismo analogo alle righe S1 ed S2 e va esplicitata sulla relazione allegata</t>
  </si>
  <si>
    <t>Totale rata reintegrazione annua PSR</t>
  </si>
  <si>
    <t>Tipologia di entrate</t>
  </si>
  <si>
    <t>Importo annuale</t>
  </si>
  <si>
    <t xml:space="preserve">Produzioni Standard Totale (PST) aziendale annuale a fine investimento </t>
  </si>
  <si>
    <t>Premi e contributi annuali PAC o per misure PSR a superficie ed a capo</t>
  </si>
  <si>
    <t>Specificare tipo di premio o contributo, fornendo gli opportuni riferimenti necessari alle verifiche istruttorie ……</t>
  </si>
  <si>
    <t xml:space="preserve">Produzioni Standard Totale (PST) e premi e contributi PAC annuali </t>
  </si>
  <si>
    <t>40% della (PST + PAC) (importo massimo per il reintegro degli investimenti)</t>
  </si>
  <si>
    <t>ESITO SOSTENIBILITA' FINANZIARIA ED ECONOMICA</t>
  </si>
  <si>
    <t>in alternativa si opta per la dimostrazione della sostenibilità finanziaria ed economica dell'investimento attraverso la presentazione di documentazione reale e verificabile (Dichiarazione IVA, Bilanci aziendali, Bilancio con modello ISMEA, etc) e relativo bilancio di maggior dettaglio in allegato al PAS.</t>
  </si>
  <si>
    <t>Incremento delle prestazioni in termini economici o ambientali</t>
  </si>
  <si>
    <t>Modalità o Specifiche</t>
  </si>
  <si>
    <t>L'azienda ha l'obiettivo di incrementare la Produzione standard di almeno il 10%</t>
  </si>
  <si>
    <t>Descrivere sinteticamente e specificare nella relazione allegata</t>
  </si>
  <si>
    <t>L'azienda ha l'obiettivo di aderire a regimi di qualità certificata di valenza ambientale</t>
  </si>
  <si>
    <t>ESITO PRESTAZIONI ECONOMICHE O AMBIENTALI</t>
  </si>
  <si>
    <t>Criteri di selezione - Punteggio</t>
  </si>
  <si>
    <t>Imprese condotte, al momento di presentazione della domanda di sostegno, da agricoltori di età non superiore a 40 anni che si sono insediati da meno di 5 anni - conformemente alle prescrizioni di cui alla sottomisura 6.1 del presente periodo di programmazione o alla misura 112 del periodo di programmazione 2007-2013 - così come definiti all'articolo 2§1(n) del Reg. (UE) n° 1305/2013</t>
  </si>
  <si>
    <t>fino a 10 punti</t>
  </si>
  <si>
    <t>Aumento delle dimensioni aziendali, in termini di Produzione Standard e a investimenti ultimati, pari almeno al 10% rispetto alle dimensioni aziendali possedute al momento della domanda di sostegno</t>
  </si>
  <si>
    <t>Imprese operanti in aree rurali di tipo D</t>
  </si>
  <si>
    <t>% SAU ricadente in area D</t>
  </si>
  <si>
    <t>… specificare quali sono gli investimenti fornendo riscontri verificabili</t>
  </si>
  <si>
    <t>fino a 5 punti</t>
  </si>
  <si>
    <t>Investimenti necessari per aderire a regimi di qualità certificata in base a norme europee, nazionali e regionali di cui alla misura 3.1</t>
  </si>
  <si>
    <t>Importo degli investimenti di cui sopra</t>
  </si>
  <si>
    <t>Importo di altri investimenti relativi a prodotti di qualità</t>
  </si>
  <si>
    <t>Investimenti di carattere ambientale</t>
  </si>
  <si>
    <t>Investimenti destinati a ridurre l’impatto agricolo nelle ZVN</t>
  </si>
  <si>
    <t>… specificare quale è la localizzazione degli investimenti (Comune, Sezione, Foglio; Mappale)</t>
  </si>
  <si>
    <t>Criteri Settoriali</t>
  </si>
  <si>
    <t xml:space="preserve">Per il settore floricolo, limitatamente al fiore reciso: investimenti di riconversione verso prodotti diversi dal fiore reciso /  investimenti innovativi in biotecnologie
</t>
  </si>
  <si>
    <t xml:space="preserve">Per settore vitivinicolo: investimenti connessi alla produzione e trasformazione di prodotti a Denominazione di Origine e Indicazione Geografica
</t>
  </si>
  <si>
    <t xml:space="preserve">Per il settore zootecnico, limitatamente alla produzione del latte: investimenti connessi alla vendita diretta (da produttore a consumatore finale) del latte, alla trasformazione del latte in azienda o al conferimento in mercati locali attraverso accordi di filiera locale così come definiti al capitolo 8 del PSR.
</t>
  </si>
  <si>
    <t>Totale investimenti da criteri settoriali</t>
  </si>
  <si>
    <t>Criteri Orizzontali</t>
  </si>
  <si>
    <t xml:space="preserve">Innovazione di prodotto e/o di processo </t>
  </si>
  <si>
    <t>Incremento del valore aggiunto dei prodotti tramite trasformazione e/o commercializzazione aziendali</t>
  </si>
  <si>
    <t>Tutela della biodiversità animale e vegetale</t>
  </si>
  <si>
    <t>Inserimento in progetti di cooperazione relativi a filiera corta e mercati locali</t>
  </si>
  <si>
    <t>Totale investimenti da criteri orizzontali</t>
  </si>
  <si>
    <t>Fatto a:</t>
  </si>
  <si>
    <t>il:</t>
  </si>
  <si>
    <t>IN FEDE</t>
  </si>
  <si>
    <t>I dati riportati nel presente modello sono resi disponibili alla Regione Liguria e riproducibili in qualsiasi momento</t>
  </si>
  <si>
    <t>Firma del richiedente o del rappresentante legale</t>
  </si>
  <si>
    <t>*  il valore della P.S. in euro è quello desunto da i dati INEA 2013</t>
  </si>
  <si>
    <t>x</t>
  </si>
  <si>
    <t>Descrizione investimento</t>
  </si>
  <si>
    <t>SVILUPPO RURALE 2014 - 2022</t>
  </si>
  <si>
    <t>Piano degli investimenti</t>
  </si>
  <si>
    <t>VALUTAZIONE P.S. MINIMA alla presentazione della domanda di sostegno</t>
  </si>
  <si>
    <t>VALUTAZIONE P.S. MINIMA a fine investimento</t>
  </si>
  <si>
    <t>fino a 2 punti</t>
  </si>
  <si>
    <t>Imprese con una dimensione aziendale, ad investimenti ultimati, compresa tra i 25.000 ed i 100.000 € in termini di Produzione Standard</t>
  </si>
  <si>
    <t>RELAZIONE FINALE</t>
  </si>
  <si>
    <t>SAU a fine PAS ricadente in area D (Ha)</t>
  </si>
  <si>
    <t>TRATTORI SPECIALIZZATI</t>
  </si>
  <si>
    <t>TRATTORI CONVENZIONALI</t>
  </si>
  <si>
    <t>TRATTORI CINGOLATI</t>
  </si>
  <si>
    <t>CON PROTEZIONE ARCO/TELAIO</t>
  </si>
  <si>
    <t>TRATTRICE 1</t>
  </si>
  <si>
    <t>CABINATI CON TRASMISSIONE MECCANICA</t>
  </si>
  <si>
    <t>CABINATI CON TRASMISSIONE POWERSHIFT</t>
  </si>
  <si>
    <t>CABINATI CON TRAMISSIONE CVT</t>
  </si>
  <si>
    <t>CABINATI CON TRAMISSIONE POWERSHIFT O CVT</t>
  </si>
  <si>
    <t>CATEGORIA</t>
  </si>
  <si>
    <t>SOTTOCATEGORIA</t>
  </si>
  <si>
    <t>COSTO STANDARD €/Kw</t>
  </si>
  <si>
    <t>IMPORTO</t>
  </si>
  <si>
    <t>Kw</t>
  </si>
  <si>
    <t>Riduzione della produzione di rifiuti ed emissioni</t>
  </si>
  <si>
    <t>Macchine ed attrezzature (INSERIRE ESCLUSIVAMENTE quelli già presenti in azienda e se simili o comparabili a quelli oggetto di acquisto, per verificare se sussiste la mera sostituzione)</t>
  </si>
  <si>
    <t>Selezionare dal menu a tendina</t>
  </si>
  <si>
    <t>Compilare la tabella nel foglio "Interventi ambientali"</t>
  </si>
  <si>
    <t>0,2 punti per ogni punto % di incidenza dell’intervento specifico sul totale dell’operazione</t>
  </si>
  <si>
    <t>0,12 punti per ogni punto % di incidenza dell’intervento specifico sul totale dell’operazione</t>
  </si>
  <si>
    <t>TOTALE PUNTEGGIO IN BASE A CRITERI DI SELEZIONE (soglia minima 16)</t>
  </si>
  <si>
    <t>0,5 punti per ogni punto % di incidenza dell’investimento ambientale sul totale dell’operazione</t>
  </si>
  <si>
    <t>0,1 punti per ogni punto % di incidenza dell’intervento specifico sul totale dell’operazione</t>
  </si>
  <si>
    <t>Imprese con terreni situati prevalentemente  in aree rurali D = 10 punti
Imprese con terreni situati parzialmente (meno del 50% della superficie aziendale) in area D = 5 punti</t>
  </si>
  <si>
    <t>DICHIARA che i dati di seguito riportati sono aderenti alla realtà, ovvero:</t>
  </si>
  <si>
    <t>Cognome e nome</t>
  </si>
  <si>
    <t>Nome azienda</t>
  </si>
  <si>
    <t>Natura Giuridica</t>
  </si>
  <si>
    <t>C.U.A.A.</t>
  </si>
  <si>
    <t>L’attuazione di interventi previsti dalla sottomisura 4.1 “Supporto agli investimenti nelle aziende agricole” presuppone tra l’altro un’analisi dell’azienda</t>
  </si>
  <si>
    <t xml:space="preserve">evidenziare l'opzione voluta con una X </t>
  </si>
  <si>
    <t>SITUAZIONE INIZIALE (da fascicolo aziendale)</t>
  </si>
  <si>
    <t>Produzione standard</t>
  </si>
  <si>
    <t>UCS</t>
  </si>
  <si>
    <t>TRATTRICI</t>
  </si>
  <si>
    <t>FRANTOI</t>
  </si>
  <si>
    <t>FRANTOI A CONTROLLO ELETTROMECCANICO</t>
  </si>
  <si>
    <t>Kg/h</t>
  </si>
  <si>
    <t>Capacità oraria di lavorazione</t>
  </si>
  <si>
    <t>COSTO STANDARD IMPIANTO</t>
  </si>
  <si>
    <t>FRANTOI A CONTROLLO ELETTRONICO</t>
  </si>
  <si>
    <t>* comprende la trasformazione</t>
  </si>
  <si>
    <t>Oliveti per olive da olio DOP *</t>
  </si>
  <si>
    <t>Oliveti per olive da olio *</t>
  </si>
  <si>
    <t>Oliveti per olive da olio BIO *</t>
  </si>
  <si>
    <t>Vigneti per uva da vino di qualità (DOP e IGP) *</t>
  </si>
  <si>
    <t>Vigneti per uva da vino comune *</t>
  </si>
  <si>
    <t>Altra coltivazione (allegare analisi della PS proposta)</t>
  </si>
  <si>
    <t>Altro allevamento (allegare analisi della PS proposta)</t>
  </si>
  <si>
    <t>€/Ha-capo</t>
  </si>
  <si>
    <t>Unità di misura</t>
  </si>
  <si>
    <t>Superficie totale</t>
  </si>
  <si>
    <t>Ante</t>
  </si>
  <si>
    <t>Post</t>
  </si>
  <si>
    <r>
      <t xml:space="preserve">… indicare QUI in quali zone soggette a </t>
    </r>
    <r>
      <rPr>
        <b/>
        <i/>
        <sz val="11"/>
        <rFont val="Arial"/>
        <family val="2"/>
      </rPr>
      <t xml:space="preserve">vincoli naturali </t>
    </r>
    <r>
      <rPr>
        <i/>
        <sz val="11"/>
        <rFont val="Arial"/>
        <family val="2"/>
      </rPr>
      <t xml:space="preserve">o </t>
    </r>
    <r>
      <rPr>
        <b/>
        <i/>
        <sz val="11"/>
        <rFont val="Arial"/>
        <family val="2"/>
      </rPr>
      <t xml:space="preserve">altri vincoli specifici </t>
    </r>
    <r>
      <rPr>
        <i/>
        <sz val="11"/>
        <rFont val="Arial"/>
        <family val="2"/>
      </rPr>
      <t>di cui all’art. 32 del regolamento (UE) n. 1305/2013 si effettuano gli investimenti, specifcando nel caso tra i diversi investimenti</t>
    </r>
  </si>
  <si>
    <r>
      <t xml:space="preserve">… indicare QUI quali investimenti sovvenzionati nell’ambito del </t>
    </r>
    <r>
      <rPr>
        <b/>
        <i/>
        <sz val="11"/>
        <rFont val="Arial"/>
        <family val="2"/>
      </rPr>
      <t xml:space="preserve">partenariato europeo per l’innovazione </t>
    </r>
    <r>
      <rPr>
        <i/>
        <sz val="11"/>
        <rFont val="Arial"/>
        <family val="2"/>
      </rPr>
      <t>(PEI) di cui all’art. 53 del regolamento (UE) n. 1305/2013 si effettueranno, fornendo gli opportuni riferimenti necessari alle verifiche istruttorie</t>
    </r>
  </si>
  <si>
    <r>
      <t xml:space="preserve">… indicare QUI quali sono gli </t>
    </r>
    <r>
      <rPr>
        <b/>
        <i/>
        <sz val="11"/>
        <rFont val="Arial"/>
        <family val="2"/>
      </rPr>
      <t>investimenti collegati</t>
    </r>
    <r>
      <rPr>
        <i/>
        <sz val="11"/>
        <rFont val="Arial"/>
        <family val="2"/>
      </rPr>
      <t xml:space="preserve"> a operazioni di cui agli a</t>
    </r>
    <r>
      <rPr>
        <b/>
        <i/>
        <sz val="11"/>
        <rFont val="Arial"/>
        <family val="2"/>
      </rPr>
      <t>rticoli 28 (Pagamenti agro-climatico-ambientali)</t>
    </r>
    <r>
      <rPr>
        <i/>
        <sz val="11"/>
        <rFont val="Arial"/>
        <family val="2"/>
      </rPr>
      <t xml:space="preserve"> e </t>
    </r>
    <r>
      <rPr>
        <b/>
        <i/>
        <sz val="11"/>
        <rFont val="Arial"/>
        <family val="2"/>
      </rPr>
      <t>29 (Agricoltura biologica)</t>
    </r>
    <r>
      <rPr>
        <i/>
        <sz val="11"/>
        <rFont val="Arial"/>
        <family val="2"/>
      </rPr>
      <t xml:space="preserve"> del </t>
    </r>
    <r>
      <rPr>
        <b/>
        <i/>
        <sz val="11"/>
        <rFont val="Arial"/>
        <family val="2"/>
      </rPr>
      <t>regolamento (UE) n. 1305/2013</t>
    </r>
    <r>
      <rPr>
        <i/>
        <sz val="11"/>
        <rFont val="Arial"/>
        <family val="2"/>
      </rPr>
      <t>, fornendo gli opportuni riferimenti necessari alle verifiche istruttorie</t>
    </r>
  </si>
  <si>
    <t>Spesa richiesta</t>
  </si>
  <si>
    <t>Contributo richiesto</t>
  </si>
  <si>
    <t>Incremento % di Produzione Standard</t>
  </si>
  <si>
    <t>15 punti</t>
  </si>
  <si>
    <t xml:space="preserve">0,1 punti per ogni punto % di incidenza dell’intervento specifico sul totale dell’operazione, altri investimenti relativi a prodotti di qualità = fino a 2 punti (0,04 punti per ogni punto %)			</t>
  </si>
  <si>
    <t>fino a 6 punti</t>
  </si>
  <si>
    <t>Localizzazione interventi ZVN</t>
  </si>
  <si>
    <t>Sottoscrizione del Piano Aziendale di Sviluppo (PAS)</t>
  </si>
  <si>
    <t>Investimenti connessi a trasformazione e/o vendita</t>
  </si>
  <si>
    <t>+10 investimenti sovvenzionati PEI</t>
  </si>
  <si>
    <t>+10% investimenti collegati art. 28 e 29 Reg. 1305/2013</t>
  </si>
  <si>
    <t>Nr. Intervento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</si>
  <si>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</si>
  <si>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</si>
  <si>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</si>
  <si>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</si>
  <si>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</si>
  <si>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</si>
  <si>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</si>
  <si>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</si>
  <si>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</si>
  <si>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</si>
  <si>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Importo dell'investimento previsto (comprese relative spese tecniche) al netto del sostegno richiesto</t>
  </si>
  <si>
    <t>SITUAZIONE FINALE (impegni da progetto)</t>
  </si>
  <si>
    <t>Macchine ed attrezzature</t>
  </si>
  <si>
    <t>Es. intervento 1</t>
  </si>
  <si>
    <t>Cod rif intervento</t>
  </si>
  <si>
    <t>Intervento</t>
  </si>
  <si>
    <t>VERIFICA AUTOMATICA IN BASE AI DATI DEL FOGLIO PRODUZIONE STANDARD</t>
  </si>
  <si>
    <t>SAU da foglio Produzione Standard  (Ha)</t>
  </si>
  <si>
    <r>
      <t xml:space="preserve">PUNTEGGIO CRITERI ORIZZONTALI E SETTORIALI </t>
    </r>
    <r>
      <rPr>
        <i/>
        <sz val="11"/>
        <rFont val="Arial"/>
        <family val="2"/>
      </rPr>
      <t>fino a 10 punti complessivi</t>
    </r>
  </si>
  <si>
    <t>L'azienda ha l'obiettivo di introdurre o incrementare processi di trasformazione dei prodotti agricoli o la commercializzazione degli stessi</t>
  </si>
  <si>
    <t>L'azienda ha l'obiettivo di ridurre i costi di produzione</t>
  </si>
  <si>
    <t>L'azienda ha l'obiettivo di ridurre consumi energetici</t>
  </si>
  <si>
    <t>L'azienda ha l'obiettivo di ridurre consumi idrici</t>
  </si>
  <si>
    <t>L'azienda ha l'obiettivo di ridurre le emissioni</t>
  </si>
  <si>
    <t>TRATTRICE 2</t>
  </si>
  <si>
    <t>0,50 punti per ogni punto % di aumento delle dimensioni aziendali, in termini di produzione standard, oltre il 10%, a partire da 2 punti</t>
  </si>
  <si>
    <t>Investimenti destinati alla riduzione dell’impatto ambientale in termini di riduzione nell’utilizzo delle risorse energetiche e idriche, in termini di riduzione di emissioni nocive per l’ambiente o in termini di riduzione del rischio di dissesto idrogeologico</t>
  </si>
  <si>
    <t>fino a 28 punti</t>
  </si>
  <si>
    <t>Descrizione attività</t>
  </si>
  <si>
    <t xml:space="preserve">Per evidenziare che  tali attività in azienda sussistono, sono incrementate o inserite ex novo, si raccomanda di compilare i relativi campi. </t>
  </si>
  <si>
    <t>Trasformazione e commercializzazione</t>
  </si>
  <si>
    <t>Prodotto ottenuto</t>
  </si>
  <si>
    <t xml:space="preserve">ANTE % sul totale del prodotto </t>
  </si>
  <si>
    <t xml:space="preserve">POST % sul totale del prodotto </t>
  </si>
  <si>
    <t>Interventi e variazioni su fabbricati ed immobili</t>
  </si>
  <si>
    <r>
      <t xml:space="preserve">INSERIRE quelli </t>
    </r>
    <r>
      <rPr>
        <b/>
        <u/>
        <sz val="11"/>
        <rFont val="Arial"/>
        <family val="2"/>
      </rPr>
      <t>OGGETTO o SEDE</t>
    </r>
    <r>
      <rPr>
        <b/>
        <sz val="11"/>
        <rFont val="Arial"/>
        <family val="2"/>
      </rPr>
      <t xml:space="preserve"> di interventi, di acquisto, di nuova realizzazione o comunque interessati da modifiche d'uso e destinazione o per </t>
    </r>
    <r>
      <rPr>
        <b/>
        <u/>
        <sz val="11"/>
        <rFont val="Arial"/>
        <family val="2"/>
      </rPr>
      <t>LOCALIZZARE</t>
    </r>
    <r>
      <rPr>
        <b/>
        <sz val="11"/>
        <rFont val="Arial"/>
        <family val="2"/>
      </rPr>
      <t xml:space="preserve"> in azienda trasformazione e commercializzazione)</t>
    </r>
  </si>
  <si>
    <t>Comune</t>
  </si>
  <si>
    <t>Sezione</t>
  </si>
  <si>
    <t>Foglio</t>
  </si>
  <si>
    <t>Mappale/sub.</t>
  </si>
  <si>
    <t>ACQUISTO TERRENI</t>
  </si>
  <si>
    <t>MIGL. FONDIARI: RECINZIONI TERRENI AGRICOLI DESTINATI A COLTURE DI PREGIO O AL PASCOLO</t>
  </si>
  <si>
    <t>MIGL. FONDIARI: SISTEMAZIONE DURATURA DEI TERRENI, COMPRESA LA VIABILITÀ INTERNA AZIENDALE</t>
  </si>
  <si>
    <t>MIGL. FONDIARI: REALIZZAZIONE IMPIANTI IDRICI ED IRRIGUI, TERMICI, ELETTRICI A SERVIZIO DI COLTURE ED ALLEVAMENTI</t>
  </si>
  <si>
    <t>COSTRUZIONE, ACQUISIZIONE E/O RISTRUTTURAZIONE DI FABBRICATI</t>
  </si>
  <si>
    <t>INVESTIMENTI NELLA PRODUZIONE DI ENERGIA DA FONTI RINNOVABILI</t>
  </si>
  <si>
    <t>ACQUISIZIONE DI PROGRAMMI INFORMATICI COMPRESO IL LORO SVILUPPO, BREVETTI E/O LICENZE</t>
  </si>
  <si>
    <t>DOTAZIONI AZIENDALI: MACCHINE ED ATTREZZATURE AGRICOLE, ESCLUSE TRATTRICI E MOTOAGRICOLE</t>
  </si>
  <si>
    <t>DOTAZIONI AZIENDALI: TRATTRICI E MOTOAGRICOLE</t>
  </si>
  <si>
    <t>Lavori in economia</t>
  </si>
  <si>
    <t>Cognome Nome</t>
  </si>
  <si>
    <t>Codice Fiscale</t>
  </si>
  <si>
    <t>Le persone che presteranno manodopera per tali lavori e l'arco di tempo dedicato dagli stessi sono:</t>
  </si>
  <si>
    <t>Ruolo (titolare o coadiuvante famigliare</t>
  </si>
  <si>
    <t>N. mesi</t>
  </si>
  <si>
    <t>Descrizione intervento</t>
  </si>
  <si>
    <t>Importo richiesto lavori in economia</t>
  </si>
  <si>
    <t>N. int.</t>
  </si>
  <si>
    <t>Totale lavori in economia</t>
  </si>
  <si>
    <t>Destinazione corrente</t>
  </si>
  <si>
    <t>Destinazione prevista</t>
  </si>
  <si>
    <t>es. laboratorio</t>
  </si>
  <si>
    <t>es. deposito</t>
  </si>
  <si>
    <t xml:space="preserve">Intervento previsto </t>
  </si>
  <si>
    <t>es. ristrutturazione</t>
  </si>
  <si>
    <t>Età</t>
  </si>
  <si>
    <t>totale investimenti per fabbricati ed opere fisse</t>
  </si>
  <si>
    <t>Totale rata reintegrazione MIS 4.1</t>
  </si>
  <si>
    <t>Valore a nuovo</t>
  </si>
  <si>
    <t>Valore acquisto</t>
  </si>
  <si>
    <t>Costo ristrutturazione</t>
  </si>
  <si>
    <t>SEDE LEGALE IN</t>
  </si>
  <si>
    <t>-  sia chiaro che gli stessi sono in linea con le previsioni del bando della sottomisura e più in generale del PSR 2014 2022;</t>
  </si>
  <si>
    <t xml:space="preserve">Recupero di terreni abbandonati (finalizzati all’aumento della SAU) per almeno il 10% della SAU posseduta a fine investimento </t>
  </si>
  <si>
    <t>fino a 13 punti</t>
  </si>
  <si>
    <t>Superficie terreni abbandonati da recuperare (Ha)</t>
  </si>
  <si>
    <t>SAU a fine piano (Ha)</t>
  </si>
  <si>
    <t>Percentuale di incremento della SAU</t>
  </si>
  <si>
    <t>0,50 punti per ogni punto % di recupero di terreni abbandonati, oltre il 10%, a partire da 2 punti</t>
  </si>
  <si>
    <t>Investimenti favorevoli per l'ambiente</t>
  </si>
  <si>
    <t>Importo investimento con effetto ambientale</t>
  </si>
  <si>
    <t>Riduzione del consumo di combustibili fossili</t>
  </si>
  <si>
    <t>Riduzione della produzione di rifiuti</t>
  </si>
  <si>
    <t>Riduzione dell’inquinamento delle falde e dei consumi idrici</t>
  </si>
  <si>
    <t>Riduzione del rischio di dissesto idrogeologico</t>
  </si>
  <si>
    <t>Riduzione dei consumi idrici ed energetici</t>
  </si>
  <si>
    <t>Miglioramento della qualità dell’acqua.</t>
  </si>
  <si>
    <t>Riduzione del consumo di concimi, fitofarmaci ed acqua.</t>
  </si>
  <si>
    <t>Riduzione dell’inquinamento delle falde</t>
  </si>
  <si>
    <t>Risparmio energetico</t>
  </si>
  <si>
    <t>Indicare il numero e la descrizione dell'intervento in base a quanto inserito nel foglio "Piano investimenti"</t>
  </si>
  <si>
    <t xml:space="preserve">TOTALE SOSTEGNO RICHIESTO </t>
  </si>
  <si>
    <t>TOTALE SPESA RICHIESTA (minimo € 600.000)</t>
  </si>
  <si>
    <t>SPESE GENERALI E TECNICHE</t>
  </si>
  <si>
    <t>Si ricorda che tutti i soggetti sopra indicati devono avere una posizione previdenziale attiva presso le sezioni agricole INPS</t>
  </si>
  <si>
    <t>Indicare nella tabella sottostante il numero e la descrizione dell'intervento in base a quanto inserito nel foglio "Piano investimenti". La lista degli interventi di valenza ambientale, e del relativo effetto ambientale connesso, ai fini del criterio di selezione è consultabile nella pagina del bando sul sito di Agriligurianet.it</t>
  </si>
  <si>
    <t>26/03/2025 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</si>
</sst>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€&quot;\ #,##0.00"/>
    <numFmt numFmtId="165" formatCode="_-&quot;€&quot;\ * #,##0.00_-;\-&quot;€&quot;\ * #,##0.00_-;_-&quot;€&quot;\ * &quot;-&quot;??_-;_-@_-"/>
    <numFmt numFmtId="166" formatCode="#,##0.00\ &quot;€&quot;"/>
  </numFmts>
  <fonts count="33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sz val="11"/>
      <name val="Arial"/>
      <family val="2"/>
    </font>
    <font>
      <b/>
      <i/>
      <sz val="11"/>
      <color indexed="9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color theme="1"/>
      <name val="Aptos Narrow"/>
      <family val="2"/>
      <scheme val="minor"/>
    </font>
    <font>
      <b/>
      <i/>
      <sz val="11"/>
      <name val="Arial"/>
      <family val="2"/>
    </font>
    <font>
      <sz val="10"/>
      <name val="Arial"/>
      <family val="2"/>
    </font>
    <font>
      <b/>
      <i/>
      <sz val="14"/>
      <color theme="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2"/>
      <color indexed="9"/>
      <name val="Arial"/>
      <family val="2"/>
    </font>
    <font>
      <b/>
      <u/>
      <sz val="12"/>
      <name val="Arial"/>
      <family val="2"/>
    </font>
    <font>
      <b/>
      <u/>
      <sz val="12"/>
      <color rgb="FFFF0000"/>
      <name val="Arial"/>
      <family val="2"/>
    </font>
    <font>
      <sz val="11"/>
      <color theme="0" tint="-4.9989318521683403E-2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1"/>
      <name val="Arial"/>
      <family val="2"/>
    </font>
    <font>
      <sz val="13"/>
      <color rgb="FF33333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2">
    <xf numFmtId="0" fontId="0" fillId="0" borderId="0" xfId="0"/>
    <xf numFmtId="0" fontId="2" fillId="3" borderId="9" xfId="0" applyFont="1" applyFill="1" applyBorder="1" applyProtection="1">
      <protection locked="0"/>
    </xf>
    <xf numFmtId="0" fontId="7" fillId="8" borderId="0" xfId="0" applyFont="1" applyFill="1"/>
    <xf numFmtId="49" fontId="7" fillId="8" borderId="0" xfId="0" applyNumberFormat="1" applyFont="1" applyFill="1" applyAlignment="1">
      <alignment vertical="center"/>
    </xf>
    <xf numFmtId="49" fontId="9" fillId="8" borderId="0" xfId="0" applyNumberFormat="1" applyFont="1" applyFill="1" applyAlignment="1">
      <alignment vertical="center"/>
    </xf>
    <xf numFmtId="0" fontId="7" fillId="8" borderId="0" xfId="0" applyFont="1" applyFill="1" applyAlignment="1">
      <alignment vertical="center"/>
    </xf>
    <xf numFmtId="49" fontId="9" fillId="8" borderId="0" xfId="0" applyNumberFormat="1" applyFont="1" applyFill="1" applyAlignment="1">
      <alignment horizontal="left"/>
    </xf>
    <xf numFmtId="0" fontId="7" fillId="8" borderId="0" xfId="0" applyFont="1" applyFill="1" applyAlignment="1">
      <alignment horizontal="left"/>
    </xf>
    <xf numFmtId="49" fontId="9" fillId="10" borderId="0" xfId="0" applyNumberFormat="1" applyFont="1" applyFill="1"/>
    <xf numFmtId="0" fontId="7" fillId="10" borderId="0" xfId="0" applyFont="1" applyFill="1" applyAlignment="1">
      <alignment vertical="center"/>
    </xf>
    <xf numFmtId="0" fontId="7" fillId="10" borderId="0" xfId="0" applyFont="1" applyFill="1"/>
    <xf numFmtId="49" fontId="7" fillId="10" borderId="0" xfId="0" applyNumberFormat="1" applyFont="1" applyFill="1" applyAlignment="1">
      <alignment vertical="center"/>
    </xf>
    <xf numFmtId="0" fontId="20" fillId="0" borderId="0" xfId="0" applyFont="1"/>
    <xf numFmtId="0" fontId="20" fillId="8" borderId="0" xfId="0" applyFont="1" applyFill="1"/>
    <xf numFmtId="0" fontId="18" fillId="0" borderId="0" xfId="0" applyFont="1"/>
    <xf numFmtId="49" fontId="21" fillId="8" borderId="0" xfId="0" applyNumberFormat="1" applyFont="1" applyFill="1" applyAlignment="1">
      <alignment vertical="center"/>
    </xf>
    <xf numFmtId="0" fontId="20" fillId="0" borderId="0" xfId="0" applyFont="1" applyAlignment="1">
      <alignment vertical="center"/>
    </xf>
    <xf numFmtId="0" fontId="20" fillId="8" borderId="0" xfId="0" applyFont="1" applyFill="1" applyAlignment="1">
      <alignment vertical="center"/>
    </xf>
    <xf numFmtId="0" fontId="0" fillId="0" borderId="0" xfId="0" applyAlignment="1">
      <alignment horizontal="justify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0" fillId="8" borderId="0" xfId="0" applyFont="1" applyFill="1" applyAlignment="1">
      <alignment horizontal="left"/>
    </xf>
    <xf numFmtId="0" fontId="20" fillId="8" borderId="0" xfId="0" applyFont="1" applyFill="1" applyAlignment="1">
      <alignment horizontal="left" vertical="center"/>
    </xf>
    <xf numFmtId="49" fontId="18" fillId="2" borderId="9" xfId="0" applyNumberFormat="1" applyFont="1" applyFill="1" applyBorder="1" applyAlignment="1" applyProtection="1">
      <alignment horizontal="center" vertical="center"/>
      <protection locked="0"/>
    </xf>
    <xf numFmtId="49" fontId="20" fillId="2" borderId="9" xfId="0" applyNumberFormat="1" applyFont="1" applyFill="1" applyBorder="1" applyAlignment="1" applyProtection="1">
      <alignment horizontal="center" vertical="center"/>
      <protection locked="0"/>
    </xf>
    <xf numFmtId="49" fontId="20" fillId="0" borderId="1" xfId="0" applyNumberFormat="1" applyFont="1" applyBorder="1" applyAlignment="1">
      <alignment vertical="center"/>
    </xf>
    <xf numFmtId="49" fontId="20" fillId="0" borderId="2" xfId="0" applyNumberFormat="1" applyFont="1" applyBorder="1" applyAlignment="1">
      <alignment vertical="center"/>
    </xf>
    <xf numFmtId="49" fontId="20" fillId="0" borderId="3" xfId="0" applyNumberFormat="1" applyFont="1" applyBorder="1" applyAlignment="1">
      <alignment vertical="center"/>
    </xf>
    <xf numFmtId="49" fontId="20" fillId="0" borderId="0" xfId="0" applyNumberFormat="1" applyFont="1" applyAlignment="1">
      <alignment vertical="center"/>
    </xf>
    <xf numFmtId="49" fontId="20" fillId="8" borderId="0" xfId="0" applyNumberFormat="1" applyFont="1" applyFill="1" applyAlignment="1">
      <alignment vertical="center"/>
    </xf>
    <xf numFmtId="49" fontId="20" fillId="0" borderId="4" xfId="0" applyNumberFormat="1" applyFont="1" applyBorder="1" applyAlignment="1">
      <alignment vertical="center"/>
    </xf>
    <xf numFmtId="49" fontId="20" fillId="0" borderId="5" xfId="0" applyNumberFormat="1" applyFont="1" applyBorder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49" fontId="20" fillId="0" borderId="6" xfId="0" applyNumberFormat="1" applyFont="1" applyBorder="1" applyAlignment="1">
      <alignment vertical="center"/>
    </xf>
    <xf numFmtId="49" fontId="20" fillId="0" borderId="7" xfId="0" applyNumberFormat="1" applyFont="1" applyBorder="1" applyAlignment="1">
      <alignment vertical="center"/>
    </xf>
    <xf numFmtId="49" fontId="18" fillId="0" borderId="7" xfId="0" applyNumberFormat="1" applyFont="1" applyBorder="1" applyAlignment="1">
      <alignment horizontal="center" vertical="center"/>
    </xf>
    <xf numFmtId="49" fontId="20" fillId="0" borderId="8" xfId="0" applyNumberFormat="1" applyFont="1" applyBorder="1" applyAlignment="1">
      <alignment vertical="center"/>
    </xf>
    <xf numFmtId="49" fontId="18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49" fontId="21" fillId="0" borderId="0" xfId="0" applyNumberFormat="1" applyFont="1" applyAlignment="1">
      <alignment vertical="center"/>
    </xf>
    <xf numFmtId="49" fontId="24" fillId="0" borderId="0" xfId="0" applyNumberFormat="1" applyFont="1" applyAlignment="1">
      <alignment horizontal="center" vertical="center"/>
    </xf>
    <xf numFmtId="49" fontId="18" fillId="0" borderId="7" xfId="0" applyNumberFormat="1" applyFont="1" applyBorder="1" applyAlignment="1">
      <alignment horizontal="left"/>
    </xf>
    <xf numFmtId="49" fontId="18" fillId="0" borderId="7" xfId="0" applyNumberFormat="1" applyFont="1" applyBorder="1"/>
    <xf numFmtId="49" fontId="18" fillId="0" borderId="0" xfId="0" applyNumberFormat="1" applyFont="1" applyAlignment="1">
      <alignment horizontal="left"/>
    </xf>
    <xf numFmtId="49" fontId="18" fillId="0" borderId="0" xfId="0" applyNumberFormat="1" applyFont="1"/>
    <xf numFmtId="49" fontId="20" fillId="0" borderId="0" xfId="0" applyNumberFormat="1" applyFont="1"/>
    <xf numFmtId="49" fontId="20" fillId="0" borderId="0" xfId="0" applyNumberFormat="1" applyFont="1" applyAlignment="1">
      <alignment horizontal="left"/>
    </xf>
    <xf numFmtId="49" fontId="20" fillId="2" borderId="9" xfId="0" applyNumberFormat="1" applyFont="1" applyFill="1" applyBorder="1" applyAlignment="1">
      <alignment horizontal="center" vertical="center"/>
    </xf>
    <xf numFmtId="49" fontId="20" fillId="0" borderId="0" xfId="0" applyNumberFormat="1" applyFont="1" applyAlignment="1">
      <alignment horizontal="right"/>
    </xf>
    <xf numFmtId="49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49" fontId="18" fillId="0" borderId="0" xfId="0" applyNumberFormat="1" applyFont="1" applyAlignment="1">
      <alignment horizontal="right" vertical="center"/>
    </xf>
    <xf numFmtId="49" fontId="20" fillId="0" borderId="0" xfId="0" quotePrefix="1" applyNumberFormat="1" applyFont="1" applyAlignment="1">
      <alignment horizontal="left"/>
    </xf>
    <xf numFmtId="49" fontId="21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horizontal="left" vertical="center"/>
    </xf>
    <xf numFmtId="49" fontId="25" fillId="0" borderId="0" xfId="0" applyNumberFormat="1" applyFont="1" applyAlignment="1">
      <alignment horizontal="left"/>
    </xf>
    <xf numFmtId="0" fontId="26" fillId="0" borderId="0" xfId="0" applyFont="1" applyAlignment="1">
      <alignment vertical="center"/>
    </xf>
    <xf numFmtId="0" fontId="26" fillId="8" borderId="0" xfId="0" applyFont="1" applyFill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0" fillId="8" borderId="0" xfId="0" applyNumberFormat="1" applyFont="1" applyFill="1" applyAlignment="1">
      <alignment horizontal="left"/>
    </xf>
    <xf numFmtId="49" fontId="23" fillId="8" borderId="0" xfId="0" applyNumberFormat="1" applyFont="1" applyFill="1" applyAlignment="1">
      <alignment horizontal="center" vertical="center"/>
    </xf>
    <xf numFmtId="0" fontId="0" fillId="8" borderId="0" xfId="0" applyFill="1"/>
    <xf numFmtId="0" fontId="7" fillId="0" borderId="0" xfId="0" applyFont="1"/>
    <xf numFmtId="49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8" borderId="0" xfId="0" applyFont="1" applyFill="1" applyAlignment="1">
      <alignment vertical="center"/>
    </xf>
    <xf numFmtId="0" fontId="7" fillId="8" borderId="0" xfId="0" applyFont="1" applyFill="1" applyAlignment="1">
      <alignment horizontal="center" vertical="center"/>
    </xf>
    <xf numFmtId="49" fontId="9" fillId="0" borderId="0" xfId="0" applyNumberFormat="1" applyFont="1" applyAlignment="1">
      <alignment horizontal="left"/>
    </xf>
    <xf numFmtId="49" fontId="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8" borderId="0" xfId="0" applyFont="1" applyFill="1" applyAlignment="1">
      <alignment vertical="center"/>
    </xf>
    <xf numFmtId="0" fontId="7" fillId="0" borderId="0" xfId="0" applyFont="1" applyAlignment="1">
      <alignment vertical="center" wrapText="1"/>
    </xf>
    <xf numFmtId="0" fontId="7" fillId="8" borderId="0" xfId="0" applyFont="1" applyFill="1" applyAlignment="1">
      <alignment vertical="center" wrapText="1"/>
    </xf>
    <xf numFmtId="43" fontId="7" fillId="8" borderId="0" xfId="0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8" borderId="0" xfId="0" applyFont="1" applyFill="1" applyAlignment="1">
      <alignment vertical="center"/>
    </xf>
    <xf numFmtId="49" fontId="7" fillId="0" borderId="0" xfId="0" applyNumberFormat="1" applyFont="1" applyAlignment="1">
      <alignment vertical="top"/>
    </xf>
    <xf numFmtId="49" fontId="7" fillId="8" borderId="0" xfId="0" applyNumberFormat="1" applyFont="1" applyFill="1" applyAlignment="1">
      <alignment vertical="top"/>
    </xf>
    <xf numFmtId="0" fontId="9" fillId="0" borderId="0" xfId="0" applyFont="1"/>
    <xf numFmtId="0" fontId="10" fillId="0" borderId="0" xfId="0" applyFont="1" applyAlignment="1">
      <alignment vertical="top"/>
    </xf>
    <xf numFmtId="49" fontId="9" fillId="0" borderId="7" xfId="0" applyNumberFormat="1" applyFont="1" applyBorder="1" applyAlignment="1">
      <alignment horizontal="left"/>
    </xf>
    <xf numFmtId="49" fontId="9" fillId="0" borderId="7" xfId="0" applyNumberFormat="1" applyFont="1" applyBorder="1"/>
    <xf numFmtId="49" fontId="7" fillId="0" borderId="7" xfId="0" applyNumberFormat="1" applyFont="1" applyBorder="1" applyAlignment="1">
      <alignment vertical="center"/>
    </xf>
    <xf numFmtId="164" fontId="7" fillId="0" borderId="0" xfId="0" applyNumberFormat="1" applyFont="1"/>
    <xf numFmtId="164" fontId="7" fillId="8" borderId="0" xfId="0" applyNumberFormat="1" applyFont="1" applyFill="1"/>
    <xf numFmtId="49" fontId="9" fillId="0" borderId="0" xfId="0" applyNumberFormat="1" applyFont="1" applyAlignment="1">
      <alignment horizontal="left" vertical="top" wrapText="1"/>
    </xf>
    <xf numFmtId="49" fontId="7" fillId="8" borderId="19" xfId="0" applyNumberFormat="1" applyFont="1" applyFill="1" applyBorder="1" applyAlignment="1">
      <alignment vertical="center"/>
    </xf>
    <xf numFmtId="49" fontId="7" fillId="8" borderId="14" xfId="0" applyNumberFormat="1" applyFont="1" applyFill="1" applyBorder="1" applyAlignment="1">
      <alignment vertical="center"/>
    </xf>
    <xf numFmtId="0" fontId="7" fillId="8" borderId="19" xfId="0" applyFont="1" applyFill="1" applyBorder="1" applyAlignment="1">
      <alignment vertical="center"/>
    </xf>
    <xf numFmtId="0" fontId="7" fillId="8" borderId="14" xfId="0" applyFont="1" applyFill="1" applyBorder="1" applyAlignment="1">
      <alignment vertical="center"/>
    </xf>
    <xf numFmtId="0" fontId="7" fillId="8" borderId="22" xfId="0" applyFont="1" applyFill="1" applyBorder="1" applyAlignment="1">
      <alignment vertical="center"/>
    </xf>
    <xf numFmtId="0" fontId="7" fillId="8" borderId="21" xfId="0" applyFont="1" applyFill="1" applyBorder="1" applyAlignment="1">
      <alignment vertical="center"/>
    </xf>
    <xf numFmtId="0" fontId="7" fillId="8" borderId="24" xfId="0" applyFont="1" applyFill="1" applyBorder="1" applyAlignment="1">
      <alignment vertical="center"/>
    </xf>
    <xf numFmtId="49" fontId="10" fillId="8" borderId="0" xfId="0" applyNumberFormat="1" applyFont="1" applyFill="1" applyAlignment="1">
      <alignment vertical="center" wrapText="1"/>
    </xf>
    <xf numFmtId="165" fontId="7" fillId="8" borderId="0" xfId="0" applyNumberFormat="1" applyFont="1" applyFill="1" applyAlignment="1">
      <alignment vertical="center" wrapText="1"/>
    </xf>
    <xf numFmtId="164" fontId="7" fillId="8" borderId="0" xfId="0" applyNumberFormat="1" applyFont="1" applyFill="1" applyAlignment="1">
      <alignment vertical="center"/>
    </xf>
    <xf numFmtId="0" fontId="9" fillId="8" borderId="0" xfId="0" applyFont="1" applyFill="1"/>
    <xf numFmtId="0" fontId="12" fillId="8" borderId="0" xfId="0" applyFont="1" applyFill="1" applyAlignment="1">
      <alignment vertical="center" wrapText="1"/>
    </xf>
    <xf numFmtId="0" fontId="10" fillId="8" borderId="0" xfId="0" applyFont="1" applyFill="1" applyAlignment="1">
      <alignment vertical="center" wrapText="1"/>
    </xf>
    <xf numFmtId="0" fontId="9" fillId="8" borderId="0" xfId="0" applyFont="1" applyFill="1" applyAlignment="1">
      <alignment horizontal="center"/>
    </xf>
    <xf numFmtId="0" fontId="27" fillId="8" borderId="0" xfId="0" applyFont="1" applyFill="1" applyAlignment="1">
      <alignment vertical="center"/>
    </xf>
    <xf numFmtId="49" fontId="27" fillId="8" borderId="0" xfId="0" applyNumberFormat="1" applyFont="1" applyFill="1" applyAlignment="1">
      <alignment vertical="center"/>
    </xf>
    <xf numFmtId="0" fontId="27" fillId="8" borderId="0" xfId="0" applyFont="1" applyFill="1"/>
    <xf numFmtId="49" fontId="7" fillId="0" borderId="0" xfId="0" applyNumberFormat="1" applyFont="1" applyAlignment="1">
      <alignment vertical="center" wrapText="1"/>
    </xf>
    <xf numFmtId="0" fontId="2" fillId="0" borderId="0" xfId="0" applyFont="1"/>
    <xf numFmtId="0" fontId="2" fillId="8" borderId="0" xfId="0" applyFont="1" applyFill="1"/>
    <xf numFmtId="0" fontId="2" fillId="0" borderId="1" xfId="0" applyFont="1" applyBorder="1"/>
    <xf numFmtId="0" fontId="2" fillId="0" borderId="6" xfId="0" applyFont="1" applyBorder="1"/>
    <xf numFmtId="0" fontId="2" fillId="0" borderId="10" xfId="0" applyFont="1" applyBorder="1"/>
    <xf numFmtId="0" fontId="2" fillId="0" borderId="0" xfId="0" applyFont="1" applyAlignment="1">
      <alignment horizontal="right"/>
    </xf>
    <xf numFmtId="0" fontId="29" fillId="0" borderId="0" xfId="0" applyFont="1"/>
    <xf numFmtId="49" fontId="30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center" vertical="center" wrapText="1"/>
    </xf>
    <xf numFmtId="49" fontId="7" fillId="0" borderId="7" xfId="0" applyNumberFormat="1" applyFont="1" applyBorder="1" applyAlignment="1">
      <alignment vertical="center" wrapText="1"/>
    </xf>
    <xf numFmtId="49" fontId="9" fillId="0" borderId="0" xfId="0" applyNumberFormat="1" applyFont="1" applyAlignment="1">
      <alignment vertical="top" wrapText="1"/>
    </xf>
    <xf numFmtId="0" fontId="11" fillId="8" borderId="0" xfId="0" applyFont="1" applyFill="1"/>
    <xf numFmtId="0" fontId="11" fillId="0" borderId="0" xfId="0" applyFont="1"/>
    <xf numFmtId="0" fontId="32" fillId="0" borderId="0" xfId="0" applyFont="1"/>
    <xf numFmtId="14" fontId="0" fillId="8" borderId="0" xfId="0" applyNumberFormat="1" applyFill="1"/>
    <xf numFmtId="49" fontId="10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49" fontId="10" fillId="0" borderId="0" xfId="0" applyNumberFormat="1" applyFont="1" applyAlignment="1">
      <alignment horizontal="left" vertical="center" wrapText="1"/>
    </xf>
    <xf numFmtId="49" fontId="10" fillId="8" borderId="0" xfId="0" applyNumberFormat="1" applyFont="1" applyFill="1" applyAlignment="1">
      <alignment horizontal="left" vertical="center" wrapText="1"/>
    </xf>
    <xf numFmtId="0" fontId="7" fillId="8" borderId="0" xfId="0" applyFont="1" applyFill="1" applyAlignment="1">
      <alignment horizontal="center"/>
    </xf>
    <xf numFmtId="49" fontId="7" fillId="0" borderId="0" xfId="0" applyNumberFormat="1" applyFont="1" applyAlignment="1">
      <alignment horizontal="left"/>
    </xf>
    <xf numFmtId="49" fontId="7" fillId="0" borderId="0" xfId="0" applyNumberFormat="1" applyFont="1"/>
    <xf numFmtId="2" fontId="10" fillId="0" borderId="0" xfId="0" applyNumberFormat="1" applyFont="1" applyAlignment="1">
      <alignment vertical="center"/>
    </xf>
    <xf numFmtId="49" fontId="7" fillId="3" borderId="9" xfId="0" applyNumberFormat="1" applyFont="1" applyFill="1" applyBorder="1" applyAlignment="1" applyProtection="1">
      <alignment vertical="center"/>
      <protection locked="0"/>
    </xf>
    <xf numFmtId="0" fontId="4" fillId="8" borderId="0" xfId="0" applyFont="1" applyFill="1" applyAlignment="1">
      <alignment vertical="center"/>
    </xf>
    <xf numFmtId="49" fontId="18" fillId="0" borderId="0" xfId="0" applyNumberFormat="1" applyFont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0" fontId="0" fillId="0" borderId="0" xfId="0"/>
    <xf numFmtId="0" fontId="0" fillId="0" borderId="5" xfId="0" applyBorder="1"/>
    <xf numFmtId="49" fontId="20" fillId="0" borderId="4" xfId="0" applyNumberFormat="1" applyFont="1" applyBorder="1" applyAlignment="1">
      <alignment horizontal="center" vertical="center"/>
    </xf>
    <xf numFmtId="49" fontId="20" fillId="0" borderId="0" xfId="0" quotePrefix="1" applyNumberFormat="1" applyFont="1" applyAlignment="1">
      <alignment horizontal="left" vertical="center" wrapText="1"/>
    </xf>
    <xf numFmtId="49" fontId="3" fillId="9" borderId="0" xfId="0" applyNumberFormat="1" applyFont="1" applyFill="1" applyAlignment="1">
      <alignment horizontal="center" vertical="center"/>
    </xf>
    <xf numFmtId="49" fontId="20" fillId="4" borderId="9" xfId="0" applyNumberFormat="1" applyFont="1" applyFill="1" applyBorder="1" applyAlignment="1">
      <alignment horizontal="center" vertical="center"/>
    </xf>
    <xf numFmtId="49" fontId="20" fillId="5" borderId="9" xfId="0" applyNumberFormat="1" applyFont="1" applyFill="1" applyBorder="1" applyAlignment="1">
      <alignment horizontal="center" vertical="center"/>
    </xf>
    <xf numFmtId="49" fontId="20" fillId="0" borderId="0" xfId="0" applyNumberFormat="1" applyFont="1" applyAlignment="1">
      <alignment horizontal="left"/>
    </xf>
    <xf numFmtId="49" fontId="20" fillId="0" borderId="0" xfId="0" applyNumberFormat="1" applyFont="1" applyAlignment="1">
      <alignment horizontal="left" vertical="top"/>
    </xf>
    <xf numFmtId="49" fontId="20" fillId="3" borderId="9" xfId="0" applyNumberFormat="1" applyFont="1" applyFill="1" applyBorder="1" applyAlignment="1">
      <alignment horizontal="center" vertical="center"/>
    </xf>
    <xf numFmtId="49" fontId="20" fillId="7" borderId="9" xfId="0" applyNumberFormat="1" applyFont="1" applyFill="1" applyBorder="1" applyAlignment="1">
      <alignment horizontal="center" vertical="center"/>
    </xf>
    <xf numFmtId="49" fontId="18" fillId="2" borderId="9" xfId="0" applyNumberFormat="1" applyFont="1" applyFill="1" applyBorder="1" applyAlignment="1" applyProtection="1">
      <alignment horizontal="center"/>
      <protection locked="0"/>
    </xf>
    <xf numFmtId="49" fontId="18" fillId="2" borderId="9" xfId="0" applyNumberFormat="1" applyFont="1" applyFill="1" applyBorder="1" applyAlignment="1" applyProtection="1">
      <alignment horizontal="left"/>
      <protection locked="0"/>
    </xf>
    <xf numFmtId="49" fontId="18" fillId="2" borderId="10" xfId="0" applyNumberFormat="1" applyFont="1" applyFill="1" applyBorder="1" applyAlignment="1" applyProtection="1">
      <alignment horizontal="left"/>
      <protection locked="0"/>
    </xf>
    <xf numFmtId="49" fontId="18" fillId="2" borderId="11" xfId="0" applyNumberFormat="1" applyFont="1" applyFill="1" applyBorder="1" applyAlignment="1" applyProtection="1">
      <alignment horizontal="left"/>
      <protection locked="0"/>
    </xf>
    <xf numFmtId="49" fontId="18" fillId="2" borderId="12" xfId="0" applyNumberFormat="1" applyFont="1" applyFill="1" applyBorder="1" applyAlignment="1" applyProtection="1">
      <alignment horizontal="left"/>
      <protection locked="0"/>
    </xf>
    <xf numFmtId="49" fontId="20" fillId="2" borderId="9" xfId="0" applyNumberFormat="1" applyFont="1" applyFill="1" applyBorder="1" applyAlignment="1" applyProtection="1">
      <alignment horizontal="center"/>
      <protection locked="0"/>
    </xf>
    <xf numFmtId="49" fontId="18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9" fillId="3" borderId="10" xfId="0" applyNumberFormat="1" applyFont="1" applyFill="1" applyBorder="1" applyAlignment="1" applyProtection="1">
      <alignment horizontal="center" vertical="center"/>
      <protection locked="0"/>
    </xf>
    <xf numFmtId="2" fontId="9" fillId="3" borderId="11" xfId="0" applyNumberFormat="1" applyFont="1" applyFill="1" applyBorder="1" applyAlignment="1" applyProtection="1">
      <alignment horizontal="center" vertical="center"/>
      <protection locked="0"/>
    </xf>
    <xf numFmtId="2" fontId="9" fillId="3" borderId="12" xfId="0" applyNumberFormat="1" applyFont="1" applyFill="1" applyBorder="1" applyAlignment="1" applyProtection="1">
      <alignment horizontal="center" vertical="center"/>
      <protection locked="0"/>
    </xf>
    <xf numFmtId="166" fontId="9" fillId="7" borderId="10" xfId="0" applyNumberFormat="1" applyFont="1" applyFill="1" applyBorder="1" applyAlignment="1">
      <alignment horizontal="right" vertical="center"/>
    </xf>
    <xf numFmtId="166" fontId="9" fillId="7" borderId="11" xfId="0" applyNumberFormat="1" applyFont="1" applyFill="1" applyBorder="1" applyAlignment="1">
      <alignment horizontal="right" vertical="center"/>
    </xf>
    <xf numFmtId="0" fontId="6" fillId="5" borderId="0" xfId="0" applyFont="1" applyFill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4" fillId="9" borderId="0" xfId="0" applyFont="1" applyFill="1" applyAlignment="1">
      <alignment horizontal="center" vertical="center"/>
    </xf>
    <xf numFmtId="49" fontId="9" fillId="6" borderId="10" xfId="0" applyNumberFormat="1" applyFont="1" applyFill="1" applyBorder="1" applyAlignment="1">
      <alignment horizontal="center" vertical="center"/>
    </xf>
    <xf numFmtId="49" fontId="9" fillId="6" borderId="11" xfId="0" applyNumberFormat="1" applyFont="1" applyFill="1" applyBorder="1" applyAlignment="1">
      <alignment horizontal="center" vertical="center"/>
    </xf>
    <xf numFmtId="49" fontId="9" fillId="6" borderId="12" xfId="0" applyNumberFormat="1" applyFont="1" applyFill="1" applyBorder="1" applyAlignment="1">
      <alignment horizontal="center" vertical="center"/>
    </xf>
    <xf numFmtId="49" fontId="7" fillId="6" borderId="10" xfId="0" applyNumberFormat="1" applyFont="1" applyFill="1" applyBorder="1" applyAlignment="1">
      <alignment horizontal="left" vertical="center"/>
    </xf>
    <xf numFmtId="49" fontId="7" fillId="6" borderId="11" xfId="0" applyNumberFormat="1" applyFont="1" applyFill="1" applyBorder="1" applyAlignment="1">
      <alignment horizontal="left" vertical="center"/>
    </xf>
    <xf numFmtId="49" fontId="7" fillId="6" borderId="12" xfId="0" applyNumberFormat="1" applyFont="1" applyFill="1" applyBorder="1" applyAlignment="1">
      <alignment horizontal="left" vertical="center"/>
    </xf>
    <xf numFmtId="49" fontId="7" fillId="6" borderId="10" xfId="0" applyNumberFormat="1" applyFont="1" applyFill="1" applyBorder="1" applyAlignment="1">
      <alignment horizontal="center" vertical="center"/>
    </xf>
    <xf numFmtId="49" fontId="7" fillId="6" borderId="11" xfId="0" applyNumberFormat="1" applyFont="1" applyFill="1" applyBorder="1" applyAlignment="1">
      <alignment horizontal="center" vertical="center"/>
    </xf>
    <xf numFmtId="49" fontId="7" fillId="6" borderId="12" xfId="0" applyNumberFormat="1" applyFont="1" applyFill="1" applyBorder="1" applyAlignment="1">
      <alignment horizontal="center" vertical="center"/>
    </xf>
    <xf numFmtId="2" fontId="7" fillId="6" borderId="10" xfId="0" applyNumberFormat="1" applyFont="1" applyFill="1" applyBorder="1" applyAlignment="1">
      <alignment horizontal="right" vertical="center"/>
    </xf>
    <xf numFmtId="2" fontId="7" fillId="6" borderId="11" xfId="0" applyNumberFormat="1" applyFont="1" applyFill="1" applyBorder="1" applyAlignment="1">
      <alignment horizontal="right" vertical="center"/>
    </xf>
    <xf numFmtId="2" fontId="7" fillId="6" borderId="12" xfId="0" applyNumberFormat="1" applyFont="1" applyFill="1" applyBorder="1" applyAlignment="1">
      <alignment horizontal="right" vertical="center"/>
    </xf>
    <xf numFmtId="2" fontId="9" fillId="3" borderId="10" xfId="0" applyNumberFormat="1" applyFont="1" applyFill="1" applyBorder="1" applyAlignment="1" applyProtection="1">
      <alignment horizontal="right" vertical="center"/>
      <protection locked="0"/>
    </xf>
    <xf numFmtId="2" fontId="9" fillId="3" borderId="11" xfId="0" applyNumberFormat="1" applyFont="1" applyFill="1" applyBorder="1" applyAlignment="1" applyProtection="1">
      <alignment horizontal="right" vertical="center"/>
      <protection locked="0"/>
    </xf>
    <xf numFmtId="166" fontId="9" fillId="7" borderId="10" xfId="0" applyNumberFormat="1" applyFont="1" applyFill="1" applyBorder="1" applyAlignment="1">
      <alignment horizontal="center" vertical="center"/>
    </xf>
    <xf numFmtId="166" fontId="9" fillId="7" borderId="11" xfId="0" applyNumberFormat="1" applyFont="1" applyFill="1" applyBorder="1" applyAlignment="1">
      <alignment horizontal="center" vertical="center"/>
    </xf>
    <xf numFmtId="49" fontId="10" fillId="6" borderId="9" xfId="0" applyNumberFormat="1" applyFont="1" applyFill="1" applyBorder="1" applyAlignment="1">
      <alignment horizontal="center" vertical="center"/>
    </xf>
    <xf numFmtId="49" fontId="10" fillId="6" borderId="9" xfId="0" applyNumberFormat="1" applyFont="1" applyFill="1" applyBorder="1" applyAlignment="1">
      <alignment horizontal="center" vertical="center" wrapText="1"/>
    </xf>
    <xf numFmtId="164" fontId="10" fillId="6" borderId="9" xfId="0" applyNumberFormat="1" applyFont="1" applyFill="1" applyBorder="1" applyAlignment="1">
      <alignment horizontal="center" vertical="center"/>
    </xf>
    <xf numFmtId="49" fontId="12" fillId="6" borderId="10" xfId="0" applyNumberFormat="1" applyFont="1" applyFill="1" applyBorder="1" applyAlignment="1">
      <alignment horizontal="center" vertical="center"/>
    </xf>
    <xf numFmtId="49" fontId="12" fillId="6" borderId="11" xfId="0" applyNumberFormat="1" applyFont="1" applyFill="1" applyBorder="1" applyAlignment="1">
      <alignment horizontal="center" vertical="center"/>
    </xf>
    <xf numFmtId="49" fontId="12" fillId="6" borderId="12" xfId="0" applyNumberFormat="1" applyFont="1" applyFill="1" applyBorder="1" applyAlignment="1">
      <alignment horizontal="center" vertical="center"/>
    </xf>
    <xf numFmtId="2" fontId="13" fillId="6" borderId="10" xfId="0" applyNumberFormat="1" applyFont="1" applyFill="1" applyBorder="1" applyAlignment="1">
      <alignment horizontal="right" vertical="center"/>
    </xf>
    <xf numFmtId="2" fontId="13" fillId="6" borderId="11" xfId="0" applyNumberFormat="1" applyFont="1" applyFill="1" applyBorder="1" applyAlignment="1">
      <alignment horizontal="right" vertical="center"/>
    </xf>
    <xf numFmtId="2" fontId="13" fillId="6" borderId="12" xfId="0" applyNumberFormat="1" applyFont="1" applyFill="1" applyBorder="1" applyAlignment="1">
      <alignment horizontal="right" vertical="center"/>
    </xf>
    <xf numFmtId="49" fontId="10" fillId="3" borderId="10" xfId="0" applyNumberFormat="1" applyFont="1" applyFill="1" applyBorder="1" applyAlignment="1" applyProtection="1">
      <alignment horizontal="left" vertical="center"/>
      <protection locked="0"/>
    </xf>
    <xf numFmtId="49" fontId="10" fillId="3" borderId="11" xfId="0" applyNumberFormat="1" applyFont="1" applyFill="1" applyBorder="1" applyAlignment="1" applyProtection="1">
      <alignment horizontal="left" vertical="center"/>
      <protection locked="0"/>
    </xf>
    <xf numFmtId="49" fontId="10" fillId="3" borderId="12" xfId="0" applyNumberFormat="1" applyFont="1" applyFill="1" applyBorder="1" applyAlignment="1" applyProtection="1">
      <alignment horizontal="left" vertical="center"/>
      <protection locked="0"/>
    </xf>
    <xf numFmtId="49" fontId="7" fillId="6" borderId="9" xfId="0" applyNumberFormat="1" applyFont="1" applyFill="1" applyBorder="1" applyAlignment="1">
      <alignment horizontal="center" vertical="center"/>
    </xf>
    <xf numFmtId="2" fontId="7" fillId="3" borderId="10" xfId="0" applyNumberFormat="1" applyFont="1" applyFill="1" applyBorder="1" applyAlignment="1" applyProtection="1">
      <alignment horizontal="right" vertical="center"/>
      <protection locked="0"/>
    </xf>
    <xf numFmtId="2" fontId="7" fillId="3" borderId="11" xfId="0" applyNumberFormat="1" applyFont="1" applyFill="1" applyBorder="1" applyAlignment="1" applyProtection="1">
      <alignment horizontal="right" vertical="center"/>
      <protection locked="0"/>
    </xf>
    <xf numFmtId="2" fontId="7" fillId="3" borderId="12" xfId="0" applyNumberFormat="1" applyFont="1" applyFill="1" applyBorder="1" applyAlignment="1" applyProtection="1">
      <alignment horizontal="right" vertical="center"/>
      <protection locked="0"/>
    </xf>
    <xf numFmtId="49" fontId="7" fillId="3" borderId="9" xfId="0" applyNumberFormat="1" applyFont="1" applyFill="1" applyBorder="1" applyAlignment="1" applyProtection="1">
      <alignment horizontal="center" vertical="center"/>
      <protection locked="0"/>
    </xf>
    <xf numFmtId="164" fontId="9" fillId="7" borderId="1" xfId="0" applyNumberFormat="1" applyFont="1" applyFill="1" applyBorder="1" applyAlignment="1">
      <alignment horizontal="center" vertical="center"/>
    </xf>
    <xf numFmtId="164" fontId="9" fillId="7" borderId="2" xfId="0" applyNumberFormat="1" applyFont="1" applyFill="1" applyBorder="1" applyAlignment="1">
      <alignment horizontal="center" vertical="center"/>
    </xf>
    <xf numFmtId="164" fontId="9" fillId="7" borderId="6" xfId="0" applyNumberFormat="1" applyFont="1" applyFill="1" applyBorder="1" applyAlignment="1">
      <alignment horizontal="center" vertical="center"/>
    </xf>
    <xf numFmtId="164" fontId="9" fillId="7" borderId="7" xfId="0" applyNumberFormat="1" applyFont="1" applyFill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2" fontId="9" fillId="6" borderId="2" xfId="0" applyNumberFormat="1" applyFont="1" applyFill="1" applyBorder="1" applyAlignment="1">
      <alignment horizontal="center" vertical="center"/>
    </xf>
    <xf numFmtId="2" fontId="9" fillId="6" borderId="6" xfId="0" applyNumberFormat="1" applyFont="1" applyFill="1" applyBorder="1" applyAlignment="1">
      <alignment horizontal="center" vertical="center"/>
    </xf>
    <xf numFmtId="2" fontId="9" fillId="6" borderId="7" xfId="0" applyNumberFormat="1" applyFont="1" applyFill="1" applyBorder="1" applyAlignment="1">
      <alignment horizontal="center" vertical="center"/>
    </xf>
    <xf numFmtId="2" fontId="9" fillId="6" borderId="9" xfId="0" applyNumberFormat="1" applyFont="1" applyFill="1" applyBorder="1" applyAlignment="1">
      <alignment horizontal="center" vertical="center"/>
    </xf>
    <xf numFmtId="2" fontId="9" fillId="6" borderId="3" xfId="0" applyNumberFormat="1" applyFont="1" applyFill="1" applyBorder="1" applyAlignment="1">
      <alignment horizontal="center" vertical="center"/>
    </xf>
    <xf numFmtId="2" fontId="9" fillId="6" borderId="8" xfId="0" applyNumberFormat="1" applyFont="1" applyFill="1" applyBorder="1" applyAlignment="1">
      <alignment horizontal="center" vertical="center"/>
    </xf>
    <xf numFmtId="2" fontId="7" fillId="7" borderId="9" xfId="0" applyNumberFormat="1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0" borderId="9" xfId="0" applyFont="1" applyBorder="1" applyAlignment="1">
      <alignment horizontal="right" vertical="center"/>
    </xf>
    <xf numFmtId="2" fontId="9" fillId="6" borderId="10" xfId="0" applyNumberFormat="1" applyFont="1" applyFill="1" applyBorder="1" applyAlignment="1">
      <alignment horizontal="right" vertical="center"/>
    </xf>
    <xf numFmtId="2" fontId="9" fillId="6" borderId="11" xfId="0" applyNumberFormat="1" applyFont="1" applyFill="1" applyBorder="1" applyAlignment="1">
      <alignment horizontal="right" vertical="center"/>
    </xf>
    <xf numFmtId="2" fontId="9" fillId="6" borderId="12" xfId="0" applyNumberFormat="1" applyFont="1" applyFill="1" applyBorder="1" applyAlignment="1">
      <alignment horizontal="right" vertical="center"/>
    </xf>
    <xf numFmtId="2" fontId="9" fillId="7" borderId="9" xfId="0" applyNumberFormat="1" applyFont="1" applyFill="1" applyBorder="1" applyAlignment="1">
      <alignment horizontal="right" vertical="center"/>
    </xf>
    <xf numFmtId="2" fontId="7" fillId="6" borderId="10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2" fontId="7" fillId="6" borderId="12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 applyProtection="1">
      <alignment horizontal="center" vertical="center"/>
      <protection locked="0"/>
    </xf>
    <xf numFmtId="49" fontId="7" fillId="3" borderId="11" xfId="0" applyNumberFormat="1" applyFont="1" applyFill="1" applyBorder="1" applyAlignment="1" applyProtection="1">
      <alignment horizontal="center" vertical="center"/>
      <protection locked="0"/>
    </xf>
    <xf numFmtId="49" fontId="7" fillId="3" borderId="12" xfId="0" applyNumberFormat="1" applyFont="1" applyFill="1" applyBorder="1" applyAlignment="1" applyProtection="1">
      <alignment horizontal="center" vertical="center"/>
      <protection locked="0"/>
    </xf>
    <xf numFmtId="164" fontId="7" fillId="6" borderId="9" xfId="0" applyNumberFormat="1" applyFont="1" applyFill="1" applyBorder="1" applyAlignment="1">
      <alignment horizontal="center" vertical="center"/>
    </xf>
    <xf numFmtId="2" fontId="9" fillId="7" borderId="10" xfId="0" applyNumberFormat="1" applyFont="1" applyFill="1" applyBorder="1" applyAlignment="1">
      <alignment horizontal="center" vertical="center"/>
    </xf>
    <xf numFmtId="2" fontId="9" fillId="7" borderId="11" xfId="0" applyNumberFormat="1" applyFont="1" applyFill="1" applyBorder="1" applyAlignment="1">
      <alignment horizontal="center" vertical="center"/>
    </xf>
    <xf numFmtId="2" fontId="9" fillId="6" borderId="10" xfId="0" applyNumberFormat="1" applyFont="1" applyFill="1" applyBorder="1" applyAlignment="1">
      <alignment horizontal="center" vertical="center"/>
    </xf>
    <xf numFmtId="2" fontId="9" fillId="6" borderId="11" xfId="0" applyNumberFormat="1" applyFont="1" applyFill="1" applyBorder="1" applyAlignment="1">
      <alignment horizontal="center" vertical="center"/>
    </xf>
    <xf numFmtId="2" fontId="9" fillId="6" borderId="12" xfId="0" applyNumberFormat="1" applyFont="1" applyFill="1" applyBorder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/>
    </xf>
    <xf numFmtId="49" fontId="10" fillId="6" borderId="2" xfId="0" applyNumberFormat="1" applyFont="1" applyFill="1" applyBorder="1" applyAlignment="1">
      <alignment horizontal="center" vertical="center"/>
    </xf>
    <xf numFmtId="49" fontId="10" fillId="6" borderId="3" xfId="0" applyNumberFormat="1" applyFont="1" applyFill="1" applyBorder="1" applyAlignment="1">
      <alignment horizontal="center" vertical="center"/>
    </xf>
    <xf numFmtId="49" fontId="10" fillId="6" borderId="6" xfId="0" applyNumberFormat="1" applyFont="1" applyFill="1" applyBorder="1" applyAlignment="1">
      <alignment horizontal="center" vertical="center"/>
    </xf>
    <xf numFmtId="49" fontId="10" fillId="6" borderId="7" xfId="0" applyNumberFormat="1" applyFont="1" applyFill="1" applyBorder="1" applyAlignment="1">
      <alignment horizontal="center" vertical="center"/>
    </xf>
    <xf numFmtId="49" fontId="10" fillId="6" borderId="8" xfId="0" applyNumberFormat="1" applyFont="1" applyFill="1" applyBorder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 wrapText="1"/>
    </xf>
    <xf numFmtId="49" fontId="10" fillId="6" borderId="2" xfId="0" applyNumberFormat="1" applyFont="1" applyFill="1" applyBorder="1" applyAlignment="1">
      <alignment horizontal="center" vertical="center" wrapText="1"/>
    </xf>
    <xf numFmtId="49" fontId="10" fillId="6" borderId="3" xfId="0" applyNumberFormat="1" applyFont="1" applyFill="1" applyBorder="1" applyAlignment="1">
      <alignment horizontal="center" vertical="center" wrapText="1"/>
    </xf>
    <xf numFmtId="49" fontId="10" fillId="6" borderId="4" xfId="0" applyNumberFormat="1" applyFont="1" applyFill="1" applyBorder="1" applyAlignment="1">
      <alignment horizontal="center" vertical="center" wrapText="1"/>
    </xf>
    <xf numFmtId="49" fontId="10" fillId="6" borderId="0" xfId="0" applyNumberFormat="1" applyFont="1" applyFill="1" applyAlignment="1">
      <alignment horizontal="center" vertical="center" wrapText="1"/>
    </xf>
    <xf numFmtId="49" fontId="10" fillId="6" borderId="5" xfId="0" applyNumberFormat="1" applyFont="1" applyFill="1" applyBorder="1" applyAlignment="1">
      <alignment horizontal="center" vertical="center" wrapText="1"/>
    </xf>
    <xf numFmtId="49" fontId="10" fillId="6" borderId="6" xfId="0" applyNumberFormat="1" applyFont="1" applyFill="1" applyBorder="1" applyAlignment="1">
      <alignment horizontal="center" vertical="center" wrapText="1"/>
    </xf>
    <xf numFmtId="49" fontId="10" fillId="6" borderId="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7" fillId="8" borderId="0" xfId="0" applyNumberFormat="1" applyFont="1" applyFill="1" applyAlignment="1">
      <alignment horizontal="center" vertical="center"/>
    </xf>
    <xf numFmtId="2" fontId="7" fillId="8" borderId="0" xfId="0" applyNumberFormat="1" applyFont="1" applyFill="1" applyAlignment="1">
      <alignment horizontal="right" vertical="center"/>
    </xf>
    <xf numFmtId="2" fontId="9" fillId="8" borderId="0" xfId="0" applyNumberFormat="1" applyFont="1" applyFill="1" applyAlignment="1">
      <alignment horizontal="right" vertical="center"/>
    </xf>
    <xf numFmtId="49" fontId="9" fillId="8" borderId="0" xfId="0" applyNumberFormat="1" applyFont="1" applyFill="1" applyAlignment="1">
      <alignment horizontal="right" vertical="center"/>
    </xf>
    <xf numFmtId="2" fontId="9" fillId="7" borderId="9" xfId="1" applyNumberFormat="1" applyFont="1" applyFill="1" applyBorder="1" applyAlignment="1" applyProtection="1">
      <alignment horizontal="right" vertical="center"/>
    </xf>
    <xf numFmtId="2" fontId="9" fillId="8" borderId="0" xfId="0" applyNumberFormat="1" applyFont="1" applyFill="1" applyAlignment="1">
      <alignment horizontal="center" vertical="center"/>
    </xf>
    <xf numFmtId="49" fontId="10" fillId="6" borderId="8" xfId="0" applyNumberFormat="1" applyFont="1" applyFill="1" applyBorder="1" applyAlignment="1">
      <alignment horizontal="center" vertical="center" wrapText="1"/>
    </xf>
    <xf numFmtId="2" fontId="9" fillId="7" borderId="12" xfId="0" applyNumberFormat="1" applyFont="1" applyFill="1" applyBorder="1" applyAlignment="1">
      <alignment horizontal="center" vertical="center"/>
    </xf>
    <xf numFmtId="49" fontId="9" fillId="8" borderId="0" xfId="0" applyNumberFormat="1" applyFont="1" applyFill="1" applyAlignment="1">
      <alignment horizontal="center" vertical="center"/>
    </xf>
    <xf numFmtId="0" fontId="10" fillId="3" borderId="9" xfId="0" applyFont="1" applyFill="1" applyBorder="1" applyAlignment="1" applyProtection="1">
      <alignment horizontal="center" wrapText="1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166" fontId="19" fillId="3" borderId="9" xfId="0" applyNumberFormat="1" applyFont="1" applyFill="1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center" wrapText="1"/>
    </xf>
    <xf numFmtId="0" fontId="7" fillId="7" borderId="9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 wrapText="1"/>
    </xf>
    <xf numFmtId="0" fontId="7" fillId="7" borderId="8" xfId="0" applyFont="1" applyFill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 wrapText="1"/>
      <protection locked="0"/>
    </xf>
    <xf numFmtId="16" fontId="7" fillId="3" borderId="9" xfId="0" applyNumberFormat="1" applyFont="1" applyFill="1" applyBorder="1" applyAlignment="1" applyProtection="1">
      <alignment horizontal="center" wrapText="1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49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4" fontId="7" fillId="3" borderId="1" xfId="0" applyNumberFormat="1" applyFont="1" applyFill="1" applyBorder="1" applyAlignment="1" applyProtection="1">
      <alignment horizontal="center" vertical="center"/>
      <protection locked="0"/>
    </xf>
    <xf numFmtId="4" fontId="7" fillId="3" borderId="2" xfId="0" applyNumberFormat="1" applyFont="1" applyFill="1" applyBorder="1" applyAlignment="1" applyProtection="1">
      <alignment horizontal="center" vertical="center"/>
      <protection locked="0"/>
    </xf>
    <xf numFmtId="4" fontId="7" fillId="3" borderId="3" xfId="0" applyNumberFormat="1" applyFont="1" applyFill="1" applyBorder="1" applyAlignment="1" applyProtection="1">
      <alignment horizontal="center" vertical="center"/>
      <protection locked="0"/>
    </xf>
    <xf numFmtId="0" fontId="9" fillId="9" borderId="0" xfId="0" applyFont="1" applyFill="1" applyAlignment="1">
      <alignment horizontal="center" vertical="center"/>
    </xf>
    <xf numFmtId="0" fontId="10" fillId="0" borderId="9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49" fontId="9" fillId="0" borderId="0" xfId="0" applyNumberFormat="1" applyFont="1" applyAlignment="1">
      <alignment horizontal="left" vertical="top" wrapText="1"/>
    </xf>
    <xf numFmtId="0" fontId="10" fillId="0" borderId="9" xfId="0" applyFont="1" applyBorder="1" applyAlignment="1">
      <alignment horizontal="center" vertical="center"/>
    </xf>
    <xf numFmtId="9" fontId="7" fillId="3" borderId="9" xfId="1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>
      <alignment horizontal="center" vertical="top" wrapText="1"/>
    </xf>
    <xf numFmtId="49" fontId="7" fillId="3" borderId="1" xfId="0" applyNumberFormat="1" applyFont="1" applyFill="1" applyBorder="1" applyAlignment="1" applyProtection="1">
      <alignment horizontal="center" vertical="center"/>
      <protection locked="0"/>
    </xf>
    <xf numFmtId="49" fontId="7" fillId="3" borderId="2" xfId="0" applyNumberFormat="1" applyFont="1" applyFill="1" applyBorder="1" applyAlignment="1" applyProtection="1">
      <alignment horizontal="center" vertical="center"/>
      <protection locked="0"/>
    </xf>
    <xf numFmtId="49" fontId="7" fillId="3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" fontId="7" fillId="3" borderId="10" xfId="0" applyNumberFormat="1" applyFont="1" applyFill="1" applyBorder="1" applyAlignment="1" applyProtection="1">
      <alignment horizontal="center" vertical="center"/>
      <protection locked="0"/>
    </xf>
    <xf numFmtId="4" fontId="7" fillId="3" borderId="11" xfId="0" applyNumberFormat="1" applyFont="1" applyFill="1" applyBorder="1" applyAlignment="1" applyProtection="1">
      <alignment horizontal="center" vertical="center"/>
      <protection locked="0"/>
    </xf>
    <xf numFmtId="4" fontId="7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2" fontId="2" fillId="7" borderId="9" xfId="0" applyNumberFormat="1" applyFont="1" applyFill="1" applyBorder="1" applyAlignment="1">
      <alignment horizontal="center"/>
    </xf>
    <xf numFmtId="166" fontId="2" fillId="7" borderId="9" xfId="0" applyNumberFormat="1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center"/>
      <protection locked="0"/>
    </xf>
    <xf numFmtId="166" fontId="2" fillId="7" borderId="9" xfId="0" applyNumberFormat="1" applyFont="1" applyFill="1" applyBorder="1" applyAlignment="1">
      <alignment horizontal="center" wrapText="1"/>
    </xf>
    <xf numFmtId="166" fontId="2" fillId="7" borderId="1" xfId="0" applyNumberFormat="1" applyFont="1" applyFill="1" applyBorder="1" applyAlignment="1">
      <alignment horizontal="center"/>
    </xf>
    <xf numFmtId="166" fontId="2" fillId="7" borderId="2" xfId="0" applyNumberFormat="1" applyFont="1" applyFill="1" applyBorder="1" applyAlignment="1">
      <alignment horizontal="center"/>
    </xf>
    <xf numFmtId="166" fontId="2" fillId="7" borderId="3" xfId="0" applyNumberFormat="1" applyFont="1" applyFill="1" applyBorder="1" applyAlignment="1">
      <alignment horizontal="center"/>
    </xf>
    <xf numFmtId="166" fontId="2" fillId="7" borderId="6" xfId="0" applyNumberFormat="1" applyFont="1" applyFill="1" applyBorder="1" applyAlignment="1">
      <alignment horizontal="center"/>
    </xf>
    <xf numFmtId="166" fontId="2" fillId="7" borderId="7" xfId="0" applyNumberFormat="1" applyFont="1" applyFill="1" applyBorder="1" applyAlignment="1">
      <alignment horizontal="center"/>
    </xf>
    <xf numFmtId="166" fontId="2" fillId="7" borderId="8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27" xfId="0" applyFont="1" applyBorder="1" applyAlignment="1">
      <alignment horizontal="center" wrapText="1"/>
    </xf>
    <xf numFmtId="2" fontId="2" fillId="7" borderId="1" xfId="0" applyNumberFormat="1" applyFont="1" applyFill="1" applyBorder="1" applyAlignment="1">
      <alignment horizontal="center"/>
    </xf>
    <xf numFmtId="2" fontId="2" fillId="7" borderId="2" xfId="0" applyNumberFormat="1" applyFont="1" applyFill="1" applyBorder="1" applyAlignment="1">
      <alignment horizontal="center"/>
    </xf>
    <xf numFmtId="2" fontId="2" fillId="7" borderId="3" xfId="0" applyNumberFormat="1" applyFont="1" applyFill="1" applyBorder="1" applyAlignment="1">
      <alignment horizontal="center"/>
    </xf>
    <xf numFmtId="2" fontId="2" fillId="7" borderId="6" xfId="0" applyNumberFormat="1" applyFont="1" applyFill="1" applyBorder="1" applyAlignment="1">
      <alignment horizontal="center"/>
    </xf>
    <xf numFmtId="2" fontId="2" fillId="7" borderId="7" xfId="0" applyNumberFormat="1" applyFont="1" applyFill="1" applyBorder="1" applyAlignment="1">
      <alignment horizontal="center"/>
    </xf>
    <xf numFmtId="2" fontId="2" fillId="7" borderId="8" xfId="0" applyNumberFormat="1" applyFont="1" applyFill="1" applyBorder="1" applyAlignment="1">
      <alignment horizontal="center"/>
    </xf>
    <xf numFmtId="166" fontId="2" fillId="7" borderId="1" xfId="0" applyNumberFormat="1" applyFont="1" applyFill="1" applyBorder="1" applyAlignment="1">
      <alignment horizontal="center" wrapText="1"/>
    </xf>
    <xf numFmtId="166" fontId="2" fillId="7" borderId="2" xfId="0" applyNumberFormat="1" applyFont="1" applyFill="1" applyBorder="1" applyAlignment="1">
      <alignment horizontal="center" wrapText="1"/>
    </xf>
    <xf numFmtId="166" fontId="2" fillId="7" borderId="3" xfId="0" applyNumberFormat="1" applyFont="1" applyFill="1" applyBorder="1" applyAlignment="1">
      <alignment horizontal="center" wrapText="1"/>
    </xf>
    <xf numFmtId="166" fontId="2" fillId="7" borderId="6" xfId="0" applyNumberFormat="1" applyFont="1" applyFill="1" applyBorder="1" applyAlignment="1">
      <alignment horizontal="center" wrapText="1"/>
    </xf>
    <xf numFmtId="166" fontId="2" fillId="7" borderId="7" xfId="0" applyNumberFormat="1" applyFont="1" applyFill="1" applyBorder="1" applyAlignment="1">
      <alignment horizontal="center" wrapText="1"/>
    </xf>
    <xf numFmtId="166" fontId="2" fillId="7" borderId="8" xfId="0" applyNumberFormat="1" applyFont="1" applyFill="1" applyBorder="1" applyAlignment="1">
      <alignment horizontal="center" wrapText="1"/>
    </xf>
    <xf numFmtId="0" fontId="3" fillId="9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0" fontId="28" fillId="9" borderId="9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3" fillId="9" borderId="10" xfId="0" applyFont="1" applyFill="1" applyBorder="1" applyAlignment="1">
      <alignment horizontal="center"/>
    </xf>
    <xf numFmtId="0" fontId="3" fillId="9" borderId="11" xfId="0" applyFont="1" applyFill="1" applyBorder="1" applyAlignment="1">
      <alignment horizontal="center"/>
    </xf>
    <xf numFmtId="0" fontId="3" fillId="9" borderId="12" xfId="0" applyFont="1" applyFill="1" applyBorder="1" applyAlignment="1">
      <alignment horizontal="center"/>
    </xf>
    <xf numFmtId="0" fontId="3" fillId="9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 vertical="center"/>
    </xf>
    <xf numFmtId="49" fontId="7" fillId="8" borderId="15" xfId="0" applyNumberFormat="1" applyFont="1" applyFill="1" applyBorder="1" applyAlignment="1">
      <alignment horizontal="center" vertical="center"/>
    </xf>
    <xf numFmtId="49" fontId="7" fillId="8" borderId="18" xfId="0" applyNumberFormat="1" applyFont="1" applyFill="1" applyBorder="1" applyAlignment="1">
      <alignment horizontal="center" vertical="center"/>
    </xf>
    <xf numFmtId="49" fontId="7" fillId="8" borderId="23" xfId="0" applyNumberFormat="1" applyFont="1" applyFill="1" applyBorder="1" applyAlignment="1">
      <alignment horizontal="center" vertical="center"/>
    </xf>
    <xf numFmtId="49" fontId="7" fillId="8" borderId="19" xfId="0" applyNumberFormat="1" applyFont="1" applyFill="1" applyBorder="1" applyAlignment="1">
      <alignment horizontal="center" vertical="center"/>
    </xf>
    <xf numFmtId="49" fontId="7" fillId="8" borderId="14" xfId="0" applyNumberFormat="1" applyFont="1" applyFill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textRotation="90" wrapText="1"/>
    </xf>
    <xf numFmtId="0" fontId="10" fillId="6" borderId="9" xfId="0" quotePrefix="1" applyFont="1" applyFill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 wrapText="1"/>
    </xf>
    <xf numFmtId="49" fontId="7" fillId="6" borderId="9" xfId="0" applyNumberFormat="1" applyFont="1" applyFill="1" applyBorder="1" applyAlignment="1">
      <alignment horizontal="center" vertical="center" wrapText="1"/>
    </xf>
    <xf numFmtId="49" fontId="9" fillId="6" borderId="9" xfId="0" applyNumberFormat="1" applyFont="1" applyFill="1" applyBorder="1" applyAlignment="1">
      <alignment horizontal="center" vertical="center" wrapText="1"/>
    </xf>
    <xf numFmtId="164" fontId="10" fillId="3" borderId="9" xfId="1" applyNumberFormat="1" applyFont="1" applyFill="1" applyBorder="1" applyAlignment="1" applyProtection="1">
      <alignment horizontal="right" vertical="center" wrapText="1"/>
      <protection locked="0"/>
    </xf>
    <xf numFmtId="0" fontId="10" fillId="3" borderId="9" xfId="1" applyNumberFormat="1" applyFont="1" applyFill="1" applyBorder="1" applyAlignment="1" applyProtection="1">
      <alignment horizontal="center" vertical="center" wrapText="1"/>
      <protection locked="0"/>
    </xf>
    <xf numFmtId="9" fontId="10" fillId="3" borderId="9" xfId="1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left" vertical="top" wrapText="1"/>
      <protection locked="0"/>
    </xf>
    <xf numFmtId="9" fontId="10" fillId="7" borderId="9" xfId="1" applyFont="1" applyFill="1" applyBorder="1" applyAlignment="1" applyProtection="1">
      <alignment horizontal="center" vertical="center" wrapText="1"/>
    </xf>
    <xf numFmtId="164" fontId="7" fillId="7" borderId="9" xfId="0" applyNumberFormat="1" applyFont="1" applyFill="1" applyBorder="1" applyAlignment="1">
      <alignment horizontal="right" vertical="center"/>
    </xf>
    <xf numFmtId="2" fontId="10" fillId="8" borderId="9" xfId="1" applyNumberFormat="1" applyFont="1" applyFill="1" applyBorder="1" applyAlignment="1" applyProtection="1">
      <alignment horizontal="center" vertical="center" wrapText="1"/>
    </xf>
    <xf numFmtId="0" fontId="10" fillId="7" borderId="9" xfId="1" applyNumberFormat="1" applyFont="1" applyFill="1" applyBorder="1" applyAlignment="1" applyProtection="1">
      <alignment horizontal="center" vertical="center" wrapText="1"/>
    </xf>
    <xf numFmtId="164" fontId="7" fillId="7" borderId="9" xfId="0" applyNumberFormat="1" applyFont="1" applyFill="1" applyBorder="1" applyAlignment="1">
      <alignment horizontal="right" vertical="center" wrapText="1"/>
    </xf>
    <xf numFmtId="0" fontId="7" fillId="7" borderId="9" xfId="0" applyFont="1" applyFill="1" applyBorder="1" applyAlignment="1">
      <alignment horizontal="right"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49" fontId="7" fillId="6" borderId="3" xfId="0" applyNumberFormat="1" applyFont="1" applyFill="1" applyBorder="1" applyAlignment="1">
      <alignment horizontal="center" vertical="center" wrapText="1"/>
    </xf>
    <xf numFmtId="49" fontId="7" fillId="6" borderId="0" xfId="0" applyNumberFormat="1" applyFont="1" applyFill="1" applyAlignment="1">
      <alignment horizontal="center" vertical="center" wrapText="1"/>
    </xf>
    <xf numFmtId="49" fontId="7" fillId="6" borderId="5" xfId="0" applyNumberFormat="1" applyFont="1" applyFill="1" applyBorder="1" applyAlignment="1">
      <alignment horizontal="center" vertical="center" wrapText="1"/>
    </xf>
    <xf numFmtId="49" fontId="7" fillId="6" borderId="7" xfId="0" applyNumberFormat="1" applyFont="1" applyFill="1" applyBorder="1" applyAlignment="1">
      <alignment horizontal="center" vertical="center" wrapText="1"/>
    </xf>
    <xf numFmtId="49" fontId="7" fillId="6" borderId="8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49" fontId="10" fillId="6" borderId="9" xfId="0" applyNumberFormat="1" applyFont="1" applyFill="1" applyBorder="1" applyAlignment="1">
      <alignment horizontal="left" vertical="center" wrapText="1"/>
    </xf>
    <xf numFmtId="0" fontId="10" fillId="3" borderId="9" xfId="0" applyFont="1" applyFill="1" applyBorder="1" applyAlignment="1" applyProtection="1">
      <alignment horizontal="left" vertical="center" wrapText="1"/>
      <protection locked="0"/>
    </xf>
    <xf numFmtId="0" fontId="9" fillId="8" borderId="0" xfId="0" applyFont="1" applyFill="1" applyAlignment="1">
      <alignment horizontal="center"/>
    </xf>
    <xf numFmtId="0" fontId="10" fillId="6" borderId="9" xfId="0" applyFont="1" applyFill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 textRotation="90" wrapText="1"/>
    </xf>
    <xf numFmtId="0" fontId="11" fillId="7" borderId="9" xfId="0" applyFont="1" applyFill="1" applyBorder="1" applyAlignment="1">
      <alignment horizontal="center"/>
    </xf>
    <xf numFmtId="166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66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166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166" fontId="10" fillId="3" borderId="6" xfId="0" applyNumberFormat="1" applyFont="1" applyFill="1" applyBorder="1" applyAlignment="1" applyProtection="1">
      <alignment horizontal="center" vertical="center" wrapText="1"/>
      <protection locked="0"/>
    </xf>
    <xf numFmtId="166" fontId="10" fillId="3" borderId="7" xfId="0" applyNumberFormat="1" applyFont="1" applyFill="1" applyBorder="1" applyAlignment="1" applyProtection="1">
      <alignment horizontal="center" vertical="center" wrapText="1"/>
      <protection locked="0"/>
    </xf>
    <xf numFmtId="166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49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0" xfId="0" applyNumberFormat="1" applyFont="1" applyFill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 applyProtection="1">
      <alignment horizontal="center" vertical="center" wrapText="1"/>
      <protection locked="0"/>
    </xf>
    <xf numFmtId="0" fontId="16" fillId="3" borderId="3" xfId="0" applyFont="1" applyFill="1" applyBorder="1" applyAlignment="1" applyProtection="1">
      <alignment horizontal="center" vertical="center" wrapText="1"/>
      <protection locked="0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16" fillId="3" borderId="5" xfId="0" applyFont="1" applyFill="1" applyBorder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 applyProtection="1">
      <alignment horizontal="center" vertical="center" wrapText="1"/>
      <protection locked="0"/>
    </xf>
    <xf numFmtId="0" fontId="16" fillId="3" borderId="7" xfId="0" applyFont="1" applyFill="1" applyBorder="1" applyAlignment="1" applyProtection="1">
      <alignment horizontal="center" vertical="center" wrapText="1"/>
      <protection locked="0"/>
    </xf>
    <xf numFmtId="0" fontId="16" fillId="3" borderId="8" xfId="0" applyFont="1" applyFill="1" applyBorder="1" applyAlignment="1" applyProtection="1">
      <alignment horizontal="center" vertical="center" wrapText="1"/>
      <protection locked="0"/>
    </xf>
    <xf numFmtId="166" fontId="7" fillId="3" borderId="1" xfId="0" applyNumberFormat="1" applyFont="1" applyFill="1" applyBorder="1" applyAlignment="1" applyProtection="1">
      <alignment horizontal="center" vertical="center"/>
      <protection locked="0"/>
    </xf>
    <xf numFmtId="166" fontId="7" fillId="3" borderId="2" xfId="0" applyNumberFormat="1" applyFont="1" applyFill="1" applyBorder="1" applyAlignment="1" applyProtection="1">
      <alignment horizontal="center" vertical="center"/>
      <protection locked="0"/>
    </xf>
    <xf numFmtId="166" fontId="7" fillId="3" borderId="3" xfId="0" applyNumberFormat="1" applyFont="1" applyFill="1" applyBorder="1" applyAlignment="1" applyProtection="1">
      <alignment horizontal="center" vertical="center"/>
      <protection locked="0"/>
    </xf>
    <xf numFmtId="166" fontId="7" fillId="3" borderId="4" xfId="0" applyNumberFormat="1" applyFont="1" applyFill="1" applyBorder="1" applyAlignment="1" applyProtection="1">
      <alignment horizontal="center" vertical="center"/>
      <protection locked="0"/>
    </xf>
    <xf numFmtId="166" fontId="7" fillId="3" borderId="0" xfId="0" applyNumberFormat="1" applyFont="1" applyFill="1" applyAlignment="1" applyProtection="1">
      <alignment horizontal="center" vertical="center"/>
      <protection locked="0"/>
    </xf>
    <xf numFmtId="166" fontId="7" fillId="3" borderId="5" xfId="0" applyNumberFormat="1" applyFont="1" applyFill="1" applyBorder="1" applyAlignment="1" applyProtection="1">
      <alignment horizontal="center" vertical="center"/>
      <protection locked="0"/>
    </xf>
    <xf numFmtId="166" fontId="7" fillId="3" borderId="6" xfId="0" applyNumberFormat="1" applyFont="1" applyFill="1" applyBorder="1" applyAlignment="1" applyProtection="1">
      <alignment horizontal="center" vertical="center"/>
      <protection locked="0"/>
    </xf>
    <xf numFmtId="166" fontId="7" fillId="3" borderId="7" xfId="0" applyNumberFormat="1" applyFont="1" applyFill="1" applyBorder="1" applyAlignment="1" applyProtection="1">
      <alignment horizontal="center" vertical="center"/>
      <protection locked="0"/>
    </xf>
    <xf numFmtId="166" fontId="7" fillId="3" borderId="8" xfId="0" applyNumberFormat="1" applyFont="1" applyFill="1" applyBorder="1" applyAlignment="1" applyProtection="1">
      <alignment horizontal="center" vertical="center"/>
      <protection locked="0"/>
    </xf>
    <xf numFmtId="166" fontId="7" fillId="7" borderId="9" xfId="0" applyNumberFormat="1" applyFont="1" applyFill="1" applyBorder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166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166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166" fontId="7" fillId="3" borderId="0" xfId="0" applyNumberFormat="1" applyFont="1" applyFill="1" applyAlignment="1" applyProtection="1">
      <alignment horizontal="center" vertical="center" wrapText="1"/>
      <protection locked="0"/>
    </xf>
    <xf numFmtId="166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166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9" xfId="0" applyFont="1" applyFill="1" applyBorder="1" applyAlignment="1">
      <alignment horizontal="center" vertical="center" wrapText="1"/>
    </xf>
    <xf numFmtId="49" fontId="7" fillId="8" borderId="9" xfId="0" applyNumberFormat="1" applyFont="1" applyFill="1" applyBorder="1" applyAlignment="1">
      <alignment horizontal="center" vertical="center" wrapText="1"/>
    </xf>
    <xf numFmtId="166" fontId="7" fillId="7" borderId="9" xfId="0" applyNumberFormat="1" applyFont="1" applyFill="1" applyBorder="1" applyAlignment="1">
      <alignment horizontal="right" vertical="center" wrapText="1"/>
    </xf>
    <xf numFmtId="166" fontId="7" fillId="7" borderId="1" xfId="0" applyNumberFormat="1" applyFont="1" applyFill="1" applyBorder="1" applyAlignment="1">
      <alignment horizontal="center" vertical="center" wrapText="1"/>
    </xf>
    <xf numFmtId="166" fontId="7" fillId="7" borderId="2" xfId="0" applyNumberFormat="1" applyFont="1" applyFill="1" applyBorder="1" applyAlignment="1">
      <alignment horizontal="center" vertical="center" wrapText="1"/>
    </xf>
    <xf numFmtId="166" fontId="7" fillId="7" borderId="3" xfId="0" applyNumberFormat="1" applyFont="1" applyFill="1" applyBorder="1" applyAlignment="1">
      <alignment horizontal="center" vertical="center" wrapText="1"/>
    </xf>
    <xf numFmtId="166" fontId="7" fillId="7" borderId="4" xfId="0" applyNumberFormat="1" applyFont="1" applyFill="1" applyBorder="1" applyAlignment="1">
      <alignment horizontal="center" vertical="center" wrapText="1"/>
    </xf>
    <xf numFmtId="166" fontId="7" fillId="7" borderId="0" xfId="0" applyNumberFormat="1" applyFont="1" applyFill="1" applyAlignment="1">
      <alignment horizontal="center" vertical="center" wrapText="1"/>
    </xf>
    <xf numFmtId="166" fontId="7" fillId="7" borderId="5" xfId="0" applyNumberFormat="1" applyFont="1" applyFill="1" applyBorder="1" applyAlignment="1">
      <alignment horizontal="center" vertical="center" wrapText="1"/>
    </xf>
    <xf numFmtId="166" fontId="7" fillId="7" borderId="6" xfId="0" applyNumberFormat="1" applyFont="1" applyFill="1" applyBorder="1" applyAlignment="1">
      <alignment horizontal="center" vertical="center" wrapText="1"/>
    </xf>
    <xf numFmtId="166" fontId="7" fillId="7" borderId="7" xfId="0" applyNumberFormat="1" applyFont="1" applyFill="1" applyBorder="1" applyAlignment="1">
      <alignment horizontal="center" vertical="center" wrapText="1"/>
    </xf>
    <xf numFmtId="166" fontId="7" fillId="7" borderId="8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166" fontId="7" fillId="0" borderId="3" xfId="0" applyNumberFormat="1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166" fontId="7" fillId="0" borderId="6" xfId="0" applyNumberFormat="1" applyFont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166" fontId="7" fillId="0" borderId="8" xfId="0" applyNumberFormat="1" applyFont="1" applyBorder="1" applyAlignment="1">
      <alignment horizontal="center" vertical="center" wrapText="1"/>
    </xf>
    <xf numFmtId="49" fontId="4" fillId="6" borderId="2" xfId="0" quotePrefix="1" applyNumberFormat="1" applyFont="1" applyFill="1" applyBorder="1" applyAlignment="1">
      <alignment horizontal="left" vertical="center" wrapText="1"/>
    </xf>
    <xf numFmtId="49" fontId="4" fillId="6" borderId="0" xfId="0" quotePrefix="1" applyNumberFormat="1" applyFont="1" applyFill="1" applyAlignment="1">
      <alignment horizontal="left" vertical="center" wrapText="1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49" fontId="10" fillId="0" borderId="9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right" vertical="center" wrapText="1"/>
    </xf>
    <xf numFmtId="49" fontId="10" fillId="0" borderId="2" xfId="0" applyNumberFormat="1" applyFont="1" applyBorder="1" applyAlignment="1">
      <alignment horizontal="right" vertical="center" wrapText="1"/>
    </xf>
    <xf numFmtId="49" fontId="10" fillId="0" borderId="3" xfId="0" applyNumberFormat="1" applyFont="1" applyBorder="1" applyAlignment="1">
      <alignment horizontal="right" vertical="center" wrapText="1"/>
    </xf>
    <xf numFmtId="49" fontId="10" fillId="0" borderId="4" xfId="0" applyNumberFormat="1" applyFont="1" applyBorder="1" applyAlignment="1">
      <alignment horizontal="right" vertical="center" wrapText="1"/>
    </xf>
    <xf numFmtId="49" fontId="10" fillId="0" borderId="0" xfId="0" applyNumberFormat="1" applyFont="1" applyAlignment="1">
      <alignment horizontal="right" vertical="center" wrapText="1"/>
    </xf>
    <xf numFmtId="49" fontId="10" fillId="0" borderId="5" xfId="0" applyNumberFormat="1" applyFont="1" applyBorder="1" applyAlignment="1">
      <alignment horizontal="right" vertical="center" wrapText="1"/>
    </xf>
    <xf numFmtId="49" fontId="10" fillId="0" borderId="6" xfId="0" applyNumberFormat="1" applyFont="1" applyBorder="1" applyAlignment="1">
      <alignment horizontal="right" vertical="center" wrapText="1"/>
    </xf>
    <xf numFmtId="49" fontId="10" fillId="0" borderId="7" xfId="0" applyNumberFormat="1" applyFont="1" applyBorder="1" applyAlignment="1">
      <alignment horizontal="right" vertical="center" wrapText="1"/>
    </xf>
    <xf numFmtId="49" fontId="10" fillId="0" borderId="8" xfId="0" applyNumberFormat="1" applyFont="1" applyBorder="1" applyAlignment="1">
      <alignment horizontal="right" vertical="center" wrapText="1"/>
    </xf>
    <xf numFmtId="166" fontId="9" fillId="7" borderId="9" xfId="0" applyNumberFormat="1" applyFont="1" applyFill="1" applyBorder="1" applyAlignment="1">
      <alignment horizontal="right" vertical="center" wrapText="1"/>
    </xf>
    <xf numFmtId="49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165" fontId="7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0" xfId="0" applyNumberFormat="1" applyFont="1" applyFill="1" applyAlignment="1" applyProtection="1">
      <alignment horizontal="left" vertical="center" wrapText="1"/>
      <protection locked="0"/>
    </xf>
    <xf numFmtId="49" fontId="1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8" xfId="0" applyNumberFormat="1" applyFont="1" applyFill="1" applyBorder="1" applyAlignment="1" applyProtection="1">
      <alignment horizontal="left" vertical="center" wrapText="1"/>
      <protection locked="0"/>
    </xf>
    <xf numFmtId="166" fontId="7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49" fontId="10" fillId="0" borderId="5" xfId="0" applyNumberFormat="1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49" fontId="10" fillId="0" borderId="8" xfId="0" applyNumberFormat="1" applyFont="1" applyBorder="1" applyAlignment="1">
      <alignment horizontal="left" vertical="center" wrapText="1"/>
    </xf>
    <xf numFmtId="166" fontId="7" fillId="7" borderId="1" xfId="0" applyNumberFormat="1" applyFont="1" applyFill="1" applyBorder="1" applyAlignment="1">
      <alignment horizontal="right" vertical="center" wrapText="1"/>
    </xf>
    <xf numFmtId="166" fontId="7" fillId="7" borderId="2" xfId="0" applyNumberFormat="1" applyFont="1" applyFill="1" applyBorder="1" applyAlignment="1">
      <alignment horizontal="right" vertical="center" wrapText="1"/>
    </xf>
    <xf numFmtId="166" fontId="7" fillId="7" borderId="3" xfId="0" applyNumberFormat="1" applyFont="1" applyFill="1" applyBorder="1" applyAlignment="1">
      <alignment horizontal="right" vertical="center" wrapText="1"/>
    </xf>
    <xf numFmtId="166" fontId="7" fillId="7" borderId="4" xfId="0" applyNumberFormat="1" applyFont="1" applyFill="1" applyBorder="1" applyAlignment="1">
      <alignment horizontal="right" vertical="center" wrapText="1"/>
    </xf>
    <xf numFmtId="166" fontId="7" fillId="7" borderId="0" xfId="0" applyNumberFormat="1" applyFont="1" applyFill="1" applyAlignment="1">
      <alignment horizontal="right" vertical="center" wrapText="1"/>
    </xf>
    <xf numFmtId="166" fontId="7" fillId="7" borderId="5" xfId="0" applyNumberFormat="1" applyFont="1" applyFill="1" applyBorder="1" applyAlignment="1">
      <alignment horizontal="right" vertical="center" wrapText="1"/>
    </xf>
    <xf numFmtId="166" fontId="7" fillId="7" borderId="6" xfId="0" applyNumberFormat="1" applyFont="1" applyFill="1" applyBorder="1" applyAlignment="1">
      <alignment horizontal="right" vertical="center" wrapText="1"/>
    </xf>
    <xf numFmtId="166" fontId="7" fillId="7" borderId="7" xfId="0" applyNumberFormat="1" applyFont="1" applyFill="1" applyBorder="1" applyAlignment="1">
      <alignment horizontal="right" vertical="center" wrapText="1"/>
    </xf>
    <xf numFmtId="166" fontId="7" fillId="7" borderId="8" xfId="0" applyNumberFormat="1" applyFont="1" applyFill="1" applyBorder="1" applyAlignment="1">
      <alignment horizontal="right" vertical="center" wrapText="1"/>
    </xf>
    <xf numFmtId="166" fontId="12" fillId="0" borderId="2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right" vertical="center" wrapText="1"/>
    </xf>
    <xf numFmtId="0" fontId="12" fillId="0" borderId="8" xfId="0" applyFont="1" applyBorder="1" applyAlignment="1">
      <alignment horizontal="right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6" fontId="9" fillId="7" borderId="1" xfId="0" applyNumberFormat="1" applyFont="1" applyFill="1" applyBorder="1" applyAlignment="1">
      <alignment horizontal="right" vertical="center" wrapText="1"/>
    </xf>
    <xf numFmtId="166" fontId="9" fillId="7" borderId="2" xfId="0" applyNumberFormat="1" applyFont="1" applyFill="1" applyBorder="1" applyAlignment="1">
      <alignment horizontal="right" vertical="center" wrapText="1"/>
    </xf>
    <xf numFmtId="166" fontId="9" fillId="7" borderId="3" xfId="0" applyNumberFormat="1" applyFont="1" applyFill="1" applyBorder="1" applyAlignment="1">
      <alignment horizontal="right" vertical="center" wrapText="1"/>
    </xf>
    <xf numFmtId="166" fontId="9" fillId="7" borderId="4" xfId="0" applyNumberFormat="1" applyFont="1" applyFill="1" applyBorder="1" applyAlignment="1">
      <alignment horizontal="right" vertical="center" wrapText="1"/>
    </xf>
    <xf numFmtId="166" fontId="9" fillId="7" borderId="0" xfId="0" applyNumberFormat="1" applyFont="1" applyFill="1" applyAlignment="1">
      <alignment horizontal="right" vertical="center" wrapText="1"/>
    </xf>
    <xf numFmtId="166" fontId="9" fillId="7" borderId="5" xfId="0" applyNumberFormat="1" applyFont="1" applyFill="1" applyBorder="1" applyAlignment="1">
      <alignment horizontal="right" vertical="center" wrapText="1"/>
    </xf>
    <xf numFmtId="166" fontId="9" fillId="7" borderId="6" xfId="0" applyNumberFormat="1" applyFont="1" applyFill="1" applyBorder="1" applyAlignment="1">
      <alignment horizontal="right" vertical="center" wrapText="1"/>
    </xf>
    <xf numFmtId="166" fontId="9" fillId="7" borderId="7" xfId="0" applyNumberFormat="1" applyFont="1" applyFill="1" applyBorder="1" applyAlignment="1">
      <alignment horizontal="right" vertical="center" wrapText="1"/>
    </xf>
    <xf numFmtId="166" fontId="9" fillId="7" borderId="8" xfId="0" applyNumberFormat="1" applyFont="1" applyFill="1" applyBorder="1" applyAlignment="1">
      <alignment horizontal="right" vertical="center" wrapText="1"/>
    </xf>
    <xf numFmtId="49" fontId="15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9" xfId="0" applyNumberFormat="1" applyFont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49" fontId="20" fillId="9" borderId="1" xfId="0" applyNumberFormat="1" applyFont="1" applyFill="1" applyBorder="1" applyAlignment="1">
      <alignment horizontal="left" vertical="center" wrapText="1"/>
    </xf>
    <xf numFmtId="49" fontId="20" fillId="9" borderId="2" xfId="0" applyNumberFormat="1" applyFont="1" applyFill="1" applyBorder="1" applyAlignment="1">
      <alignment horizontal="left" vertical="center" wrapText="1"/>
    </xf>
    <xf numFmtId="49" fontId="20" fillId="9" borderId="3" xfId="0" applyNumberFormat="1" applyFont="1" applyFill="1" applyBorder="1" applyAlignment="1">
      <alignment horizontal="left" vertical="center" wrapText="1"/>
    </xf>
    <xf numFmtId="49" fontId="20" fillId="9" borderId="4" xfId="0" applyNumberFormat="1" applyFont="1" applyFill="1" applyBorder="1" applyAlignment="1">
      <alignment horizontal="left" vertical="center" wrapText="1"/>
    </xf>
    <xf numFmtId="49" fontId="20" fillId="9" borderId="0" xfId="0" applyNumberFormat="1" applyFont="1" applyFill="1" applyAlignment="1">
      <alignment horizontal="left" vertical="center" wrapText="1"/>
    </xf>
    <xf numFmtId="49" fontId="20" fillId="9" borderId="5" xfId="0" applyNumberFormat="1" applyFont="1" applyFill="1" applyBorder="1" applyAlignment="1">
      <alignment horizontal="left" vertical="center" wrapText="1"/>
    </xf>
    <xf numFmtId="2" fontId="7" fillId="7" borderId="1" xfId="0" applyNumberFormat="1" applyFont="1" applyFill="1" applyBorder="1" applyAlignment="1">
      <alignment horizontal="center" vertical="center"/>
    </xf>
    <xf numFmtId="2" fontId="7" fillId="7" borderId="2" xfId="0" applyNumberFormat="1" applyFont="1" applyFill="1" applyBorder="1" applyAlignment="1">
      <alignment horizontal="center" vertical="center"/>
    </xf>
    <xf numFmtId="2" fontId="7" fillId="7" borderId="3" xfId="0" applyNumberFormat="1" applyFont="1" applyFill="1" applyBorder="1" applyAlignment="1">
      <alignment horizontal="center" vertical="center"/>
    </xf>
    <xf numFmtId="2" fontId="7" fillId="7" borderId="4" xfId="0" applyNumberFormat="1" applyFont="1" applyFill="1" applyBorder="1" applyAlignment="1">
      <alignment horizontal="center" vertical="center"/>
    </xf>
    <xf numFmtId="2" fontId="7" fillId="7" borderId="0" xfId="0" applyNumberFormat="1" applyFont="1" applyFill="1" applyAlignment="1">
      <alignment horizontal="center" vertical="center"/>
    </xf>
    <xf numFmtId="2" fontId="7" fillId="7" borderId="5" xfId="0" applyNumberFormat="1" applyFont="1" applyFill="1" applyBorder="1" applyAlignment="1">
      <alignment horizontal="center" vertical="center"/>
    </xf>
    <xf numFmtId="2" fontId="7" fillId="7" borderId="6" xfId="0" applyNumberFormat="1" applyFont="1" applyFill="1" applyBorder="1" applyAlignment="1">
      <alignment horizontal="center" vertical="center"/>
    </xf>
    <xf numFmtId="2" fontId="7" fillId="7" borderId="7" xfId="0" applyNumberFormat="1" applyFont="1" applyFill="1" applyBorder="1" applyAlignment="1">
      <alignment horizontal="center" vertical="center"/>
    </xf>
    <xf numFmtId="2" fontId="7" fillId="7" borderId="8" xfId="0" applyNumberFormat="1" applyFont="1" applyFill="1" applyBorder="1" applyAlignment="1">
      <alignment horizontal="center" vertical="center"/>
    </xf>
    <xf numFmtId="2" fontId="10" fillId="6" borderId="2" xfId="0" applyNumberFormat="1" applyFont="1" applyFill="1" applyBorder="1" applyAlignment="1">
      <alignment horizontal="center" vertical="center" wrapText="1"/>
    </xf>
    <xf numFmtId="2" fontId="10" fillId="6" borderId="3" xfId="0" applyNumberFormat="1" applyFont="1" applyFill="1" applyBorder="1" applyAlignment="1">
      <alignment horizontal="center" vertical="center" wrapText="1"/>
    </xf>
    <xf numFmtId="2" fontId="10" fillId="6" borderId="7" xfId="0" applyNumberFormat="1" applyFont="1" applyFill="1" applyBorder="1" applyAlignment="1">
      <alignment horizontal="center" vertical="center" wrapText="1"/>
    </xf>
    <xf numFmtId="2" fontId="10" fillId="6" borderId="8" xfId="0" applyNumberFormat="1" applyFont="1" applyFill="1" applyBorder="1" applyAlignment="1">
      <alignment horizontal="center" vertical="center" wrapText="1"/>
    </xf>
    <xf numFmtId="2" fontId="7" fillId="7" borderId="9" xfId="0" applyNumberFormat="1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27" fillId="8" borderId="0" xfId="0" applyFont="1" applyFill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6" borderId="6" xfId="0" applyNumberFormat="1" applyFont="1" applyFill="1" applyBorder="1" applyAlignment="1">
      <alignment horizontal="center" vertical="center" wrapText="1"/>
    </xf>
    <xf numFmtId="49" fontId="7" fillId="9" borderId="9" xfId="0" applyNumberFormat="1" applyFont="1" applyFill="1" applyBorder="1" applyAlignment="1">
      <alignment horizontal="center" vertical="center" wrapText="1"/>
    </xf>
    <xf numFmtId="2" fontId="7" fillId="7" borderId="1" xfId="1" applyNumberFormat="1" applyFont="1" applyFill="1" applyBorder="1" applyAlignment="1" applyProtection="1">
      <alignment horizontal="center" vertical="center" wrapText="1"/>
    </xf>
    <xf numFmtId="2" fontId="7" fillId="7" borderId="2" xfId="1" applyNumberFormat="1" applyFont="1" applyFill="1" applyBorder="1" applyAlignment="1" applyProtection="1">
      <alignment horizontal="center" vertical="center" wrapText="1"/>
    </xf>
    <xf numFmtId="2" fontId="7" fillId="7" borderId="3" xfId="1" applyNumberFormat="1" applyFont="1" applyFill="1" applyBorder="1" applyAlignment="1" applyProtection="1">
      <alignment horizontal="center" vertical="center" wrapText="1"/>
    </xf>
    <xf numFmtId="2" fontId="7" fillId="7" borderId="6" xfId="1" applyNumberFormat="1" applyFont="1" applyFill="1" applyBorder="1" applyAlignment="1" applyProtection="1">
      <alignment horizontal="center" vertical="center" wrapText="1"/>
    </xf>
    <xf numFmtId="2" fontId="7" fillId="7" borderId="7" xfId="1" applyNumberFormat="1" applyFont="1" applyFill="1" applyBorder="1" applyAlignment="1" applyProtection="1">
      <alignment horizontal="center" vertical="center" wrapText="1"/>
    </xf>
    <xf numFmtId="2" fontId="7" fillId="7" borderId="8" xfId="1" applyNumberFormat="1" applyFont="1" applyFill="1" applyBorder="1" applyAlignment="1" applyProtection="1">
      <alignment horizontal="center" vertical="center" wrapText="1"/>
    </xf>
    <xf numFmtId="2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9" fontId="7" fillId="7" borderId="1" xfId="1" applyFont="1" applyFill="1" applyBorder="1" applyAlignment="1" applyProtection="1">
      <alignment horizontal="center" vertical="center" wrapText="1"/>
    </xf>
    <xf numFmtId="9" fontId="7" fillId="7" borderId="2" xfId="1" applyFont="1" applyFill="1" applyBorder="1" applyAlignment="1" applyProtection="1">
      <alignment horizontal="center" vertical="center" wrapText="1"/>
    </xf>
    <xf numFmtId="9" fontId="7" fillId="7" borderId="3" xfId="1" applyFont="1" applyFill="1" applyBorder="1" applyAlignment="1" applyProtection="1">
      <alignment horizontal="center" vertical="center" wrapText="1"/>
    </xf>
    <xf numFmtId="9" fontId="7" fillId="7" borderId="6" xfId="1" applyFont="1" applyFill="1" applyBorder="1" applyAlignment="1" applyProtection="1">
      <alignment horizontal="center" vertical="center" wrapText="1"/>
    </xf>
    <xf numFmtId="9" fontId="7" fillId="7" borderId="7" xfId="1" applyFont="1" applyFill="1" applyBorder="1" applyAlignment="1" applyProtection="1">
      <alignment horizontal="center" vertical="center" wrapText="1"/>
    </xf>
    <xf numFmtId="9" fontId="7" fillId="7" borderId="8" xfId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4" fontId="7" fillId="7" borderId="9" xfId="1" applyNumberFormat="1" applyFont="1" applyFill="1" applyBorder="1" applyAlignment="1" applyProtection="1">
      <alignment horizontal="center" vertical="center" wrapText="1"/>
    </xf>
    <xf numFmtId="164" fontId="7" fillId="3" borderId="9" xfId="1" applyNumberFormat="1" applyFont="1" applyFill="1" applyBorder="1" applyAlignment="1" applyProtection="1">
      <alignment horizontal="center" vertical="center" wrapText="1"/>
      <protection locked="0"/>
    </xf>
    <xf numFmtId="164" fontId="10" fillId="3" borderId="9" xfId="1" applyNumberFormat="1" applyFont="1" applyFill="1" applyBorder="1" applyAlignment="1" applyProtection="1">
      <alignment horizontal="center" vertical="center" wrapText="1"/>
      <protection locked="0"/>
    </xf>
    <xf numFmtId="164" fontId="19" fillId="0" borderId="9" xfId="1" applyNumberFormat="1" applyFont="1" applyFill="1" applyBorder="1" applyAlignment="1" applyProtection="1">
      <alignment horizontal="center" vertical="center" wrapText="1"/>
    </xf>
    <xf numFmtId="164" fontId="16" fillId="0" borderId="12" xfId="1" applyNumberFormat="1" applyFont="1" applyFill="1" applyBorder="1" applyAlignment="1" applyProtection="1">
      <alignment horizontal="center" vertical="center" wrapText="1"/>
    </xf>
    <xf numFmtId="164" fontId="16" fillId="0" borderId="9" xfId="1" applyNumberFormat="1" applyFont="1" applyFill="1" applyBorder="1" applyAlignment="1" applyProtection="1">
      <alignment horizontal="center" vertical="center" wrapText="1"/>
    </xf>
    <xf numFmtId="0" fontId="13" fillId="3" borderId="9" xfId="0" applyFont="1" applyFill="1" applyBorder="1" applyAlignment="1" applyProtection="1">
      <alignment horizontal="left" vertical="center" wrapText="1"/>
      <protection locked="0"/>
    </xf>
    <xf numFmtId="2" fontId="7" fillId="7" borderId="17" xfId="0" applyNumberFormat="1" applyFont="1" applyFill="1" applyBorder="1" applyAlignment="1">
      <alignment horizontal="center" vertical="center"/>
    </xf>
    <xf numFmtId="2" fontId="7" fillId="7" borderId="18" xfId="0" applyNumberFormat="1" applyFont="1" applyFill="1" applyBorder="1" applyAlignment="1">
      <alignment horizontal="center" vertical="center"/>
    </xf>
    <xf numFmtId="2" fontId="7" fillId="7" borderId="23" xfId="0" applyNumberFormat="1" applyFont="1" applyFill="1" applyBorder="1" applyAlignment="1">
      <alignment horizontal="center" vertical="center"/>
    </xf>
    <xf numFmtId="2" fontId="7" fillId="7" borderId="14" xfId="0" applyNumberFormat="1" applyFont="1" applyFill="1" applyBorder="1" applyAlignment="1">
      <alignment horizontal="center" vertical="center"/>
    </xf>
    <xf numFmtId="2" fontId="7" fillId="7" borderId="26" xfId="0" applyNumberFormat="1" applyFont="1" applyFill="1" applyBorder="1" applyAlignment="1">
      <alignment horizontal="center" vertical="center"/>
    </xf>
    <xf numFmtId="2" fontId="10" fillId="6" borderId="1" xfId="0" applyNumberFormat="1" applyFont="1" applyFill="1" applyBorder="1" applyAlignment="1">
      <alignment horizontal="center" vertical="center"/>
    </xf>
    <xf numFmtId="2" fontId="10" fillId="6" borderId="2" xfId="0" applyNumberFormat="1" applyFont="1" applyFill="1" applyBorder="1" applyAlignment="1">
      <alignment horizontal="center" vertical="center"/>
    </xf>
    <xf numFmtId="2" fontId="10" fillId="6" borderId="3" xfId="0" applyNumberFormat="1" applyFont="1" applyFill="1" applyBorder="1" applyAlignment="1">
      <alignment horizontal="center" vertical="center"/>
    </xf>
    <xf numFmtId="2" fontId="10" fillId="6" borderId="6" xfId="0" applyNumberFormat="1" applyFont="1" applyFill="1" applyBorder="1" applyAlignment="1">
      <alignment horizontal="center" vertical="center"/>
    </xf>
    <xf numFmtId="2" fontId="10" fillId="6" borderId="7" xfId="0" applyNumberFormat="1" applyFont="1" applyFill="1" applyBorder="1" applyAlignment="1">
      <alignment horizontal="center" vertical="center"/>
    </xf>
    <xf numFmtId="2" fontId="10" fillId="6" borderId="8" xfId="0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/>
    </xf>
    <xf numFmtId="2" fontId="7" fillId="7" borderId="1" xfId="0" applyNumberFormat="1" applyFont="1" applyFill="1" applyBorder="1" applyAlignment="1">
      <alignment horizontal="center" vertical="center" wrapText="1"/>
    </xf>
    <xf numFmtId="2" fontId="7" fillId="7" borderId="2" xfId="0" applyNumberFormat="1" applyFont="1" applyFill="1" applyBorder="1" applyAlignment="1">
      <alignment horizontal="center" vertical="center" wrapText="1"/>
    </xf>
    <xf numFmtId="2" fontId="7" fillId="7" borderId="3" xfId="0" applyNumberFormat="1" applyFont="1" applyFill="1" applyBorder="1" applyAlignment="1">
      <alignment horizontal="center" vertical="center" wrapText="1"/>
    </xf>
    <xf numFmtId="2" fontId="7" fillId="7" borderId="6" xfId="0" applyNumberFormat="1" applyFont="1" applyFill="1" applyBorder="1" applyAlignment="1">
      <alignment horizontal="center" vertical="center" wrapText="1"/>
    </xf>
    <xf numFmtId="2" fontId="7" fillId="7" borderId="7" xfId="0" applyNumberFormat="1" applyFont="1" applyFill="1" applyBorder="1" applyAlignment="1">
      <alignment horizontal="center" vertical="center" wrapText="1"/>
    </xf>
    <xf numFmtId="2" fontId="7" fillId="7" borderId="8" xfId="0" applyNumberFormat="1" applyFont="1" applyFill="1" applyBorder="1" applyAlignment="1">
      <alignment horizontal="center" vertical="center" wrapText="1"/>
    </xf>
    <xf numFmtId="2" fontId="10" fillId="6" borderId="1" xfId="0" applyNumberFormat="1" applyFont="1" applyFill="1" applyBorder="1" applyAlignment="1">
      <alignment horizontal="center" vertical="center" wrapText="1"/>
    </xf>
    <xf numFmtId="2" fontId="10" fillId="6" borderId="6" xfId="0" applyNumberFormat="1" applyFont="1" applyFill="1" applyBorder="1" applyAlignment="1">
      <alignment horizontal="center" vertical="center" wrapText="1"/>
    </xf>
    <xf numFmtId="49" fontId="20" fillId="9" borderId="6" xfId="0" applyNumberFormat="1" applyFont="1" applyFill="1" applyBorder="1" applyAlignment="1">
      <alignment horizontal="left" vertical="center" wrapText="1"/>
    </xf>
    <xf numFmtId="49" fontId="20" fillId="9" borderId="7" xfId="0" applyNumberFormat="1" applyFont="1" applyFill="1" applyBorder="1" applyAlignment="1">
      <alignment horizontal="left" vertical="center" wrapText="1"/>
    </xf>
    <xf numFmtId="49" fontId="20" fillId="9" borderId="8" xfId="0" applyNumberFormat="1" applyFont="1" applyFill="1" applyBorder="1" applyAlignment="1">
      <alignment horizontal="left" vertical="center" wrapText="1"/>
    </xf>
    <xf numFmtId="49" fontId="19" fillId="6" borderId="1" xfId="0" applyNumberFormat="1" applyFont="1" applyFill="1" applyBorder="1" applyAlignment="1">
      <alignment horizontal="center" vertical="center" wrapText="1"/>
    </xf>
    <xf numFmtId="49" fontId="19" fillId="6" borderId="2" xfId="0" applyNumberFormat="1" applyFont="1" applyFill="1" applyBorder="1" applyAlignment="1">
      <alignment horizontal="center" vertical="center" wrapText="1"/>
    </xf>
    <xf numFmtId="49" fontId="19" fillId="6" borderId="3" xfId="0" applyNumberFormat="1" applyFont="1" applyFill="1" applyBorder="1" applyAlignment="1">
      <alignment horizontal="center" vertical="center" wrapText="1"/>
    </xf>
    <xf numFmtId="49" fontId="19" fillId="6" borderId="6" xfId="0" applyNumberFormat="1" applyFont="1" applyFill="1" applyBorder="1" applyAlignment="1">
      <alignment horizontal="center" vertical="center" wrapText="1"/>
    </xf>
    <xf numFmtId="49" fontId="19" fillId="6" borderId="7" xfId="0" applyNumberFormat="1" applyFont="1" applyFill="1" applyBorder="1" applyAlignment="1">
      <alignment horizontal="center" vertical="center" wrapText="1"/>
    </xf>
    <xf numFmtId="49" fontId="19" fillId="6" borderId="8" xfId="0" applyNumberFormat="1" applyFont="1" applyFill="1" applyBorder="1" applyAlignment="1">
      <alignment horizontal="center" vertical="center" wrapText="1"/>
    </xf>
    <xf numFmtId="2" fontId="7" fillId="7" borderId="1" xfId="1" applyNumberFormat="1" applyFont="1" applyFill="1" applyBorder="1" applyAlignment="1" applyProtection="1">
      <alignment horizontal="center" vertical="center"/>
    </xf>
    <xf numFmtId="2" fontId="7" fillId="7" borderId="2" xfId="1" applyNumberFormat="1" applyFont="1" applyFill="1" applyBorder="1" applyAlignment="1" applyProtection="1">
      <alignment horizontal="center" vertical="center"/>
    </xf>
    <xf numFmtId="2" fontId="7" fillId="7" borderId="3" xfId="1" applyNumberFormat="1" applyFont="1" applyFill="1" applyBorder="1" applyAlignment="1" applyProtection="1">
      <alignment horizontal="center" vertical="center"/>
    </xf>
    <xf numFmtId="2" fontId="7" fillId="7" borderId="4" xfId="1" applyNumberFormat="1" applyFont="1" applyFill="1" applyBorder="1" applyAlignment="1" applyProtection="1">
      <alignment horizontal="center" vertical="center"/>
    </xf>
    <xf numFmtId="2" fontId="7" fillId="7" borderId="0" xfId="1" applyNumberFormat="1" applyFont="1" applyFill="1" applyBorder="1" applyAlignment="1" applyProtection="1">
      <alignment horizontal="center" vertical="center"/>
    </xf>
    <xf numFmtId="2" fontId="7" fillId="7" borderId="5" xfId="1" applyNumberFormat="1" applyFont="1" applyFill="1" applyBorder="1" applyAlignment="1" applyProtection="1">
      <alignment horizontal="center" vertical="center"/>
    </xf>
    <xf numFmtId="2" fontId="7" fillId="7" borderId="6" xfId="1" applyNumberFormat="1" applyFont="1" applyFill="1" applyBorder="1" applyAlignment="1" applyProtection="1">
      <alignment horizontal="center" vertical="center"/>
    </xf>
    <xf numFmtId="2" fontId="7" fillId="7" borderId="7" xfId="1" applyNumberFormat="1" applyFont="1" applyFill="1" applyBorder="1" applyAlignment="1" applyProtection="1">
      <alignment horizontal="center" vertical="center"/>
    </xf>
    <xf numFmtId="2" fontId="7" fillId="7" borderId="8" xfId="1" applyNumberFormat="1" applyFont="1" applyFill="1" applyBorder="1" applyAlignment="1" applyProtection="1">
      <alignment horizontal="center" vertical="center"/>
    </xf>
    <xf numFmtId="49" fontId="20" fillId="9" borderId="1" xfId="0" applyNumberFormat="1" applyFont="1" applyFill="1" applyBorder="1" applyAlignment="1">
      <alignment horizontal="center" vertical="center" wrapText="1"/>
    </xf>
    <xf numFmtId="49" fontId="20" fillId="9" borderId="2" xfId="0" applyNumberFormat="1" applyFont="1" applyFill="1" applyBorder="1" applyAlignment="1">
      <alignment horizontal="center" vertical="center" wrapText="1"/>
    </xf>
    <xf numFmtId="49" fontId="20" fillId="9" borderId="3" xfId="0" applyNumberFormat="1" applyFont="1" applyFill="1" applyBorder="1" applyAlignment="1">
      <alignment horizontal="center" vertical="center" wrapText="1"/>
    </xf>
    <xf numFmtId="49" fontId="20" fillId="9" borderId="4" xfId="0" applyNumberFormat="1" applyFont="1" applyFill="1" applyBorder="1" applyAlignment="1">
      <alignment horizontal="center" vertical="center" wrapText="1"/>
    </xf>
    <xf numFmtId="49" fontId="20" fillId="9" borderId="0" xfId="0" applyNumberFormat="1" applyFont="1" applyFill="1" applyAlignment="1">
      <alignment horizontal="center" vertical="center" wrapText="1"/>
    </xf>
    <xf numFmtId="49" fontId="20" fillId="9" borderId="5" xfId="0" applyNumberFormat="1" applyFont="1" applyFill="1" applyBorder="1" applyAlignment="1">
      <alignment horizontal="center" vertical="center" wrapText="1"/>
    </xf>
    <xf numFmtId="49" fontId="20" fillId="9" borderId="6" xfId="0" applyNumberFormat="1" applyFont="1" applyFill="1" applyBorder="1" applyAlignment="1">
      <alignment horizontal="center" vertical="center" wrapText="1"/>
    </xf>
    <xf numFmtId="49" fontId="20" fillId="9" borderId="7" xfId="0" applyNumberFormat="1" applyFont="1" applyFill="1" applyBorder="1" applyAlignment="1">
      <alignment horizontal="center" vertical="center" wrapText="1"/>
    </xf>
    <xf numFmtId="49" fontId="20" fillId="9" borderId="8" xfId="0" applyNumberFormat="1" applyFont="1" applyFill="1" applyBorder="1" applyAlignment="1">
      <alignment horizontal="center" vertical="center" wrapText="1"/>
    </xf>
    <xf numFmtId="2" fontId="10" fillId="6" borderId="25" xfId="0" applyNumberFormat="1" applyFont="1" applyFill="1" applyBorder="1" applyAlignment="1">
      <alignment horizontal="center" vertical="center" wrapText="1"/>
    </xf>
    <xf numFmtId="2" fontId="10" fillId="6" borderId="20" xfId="0" applyNumberFormat="1" applyFont="1" applyFill="1" applyBorder="1" applyAlignment="1">
      <alignment horizontal="center" vertical="center" wrapText="1"/>
    </xf>
    <xf numFmtId="2" fontId="10" fillId="6" borderId="21" xfId="0" applyNumberFormat="1" applyFont="1" applyFill="1" applyBorder="1" applyAlignment="1">
      <alignment horizontal="center" vertical="center" wrapText="1"/>
    </xf>
    <xf numFmtId="2" fontId="10" fillId="6" borderId="24" xfId="0" applyNumberFormat="1" applyFont="1" applyFill="1" applyBorder="1" applyAlignment="1">
      <alignment horizontal="center" vertical="center" wrapText="1"/>
    </xf>
    <xf numFmtId="49" fontId="7" fillId="9" borderId="17" xfId="0" applyNumberFormat="1" applyFont="1" applyFill="1" applyBorder="1" applyAlignment="1">
      <alignment horizontal="center" vertical="center" wrapText="1"/>
    </xf>
    <xf numFmtId="49" fontId="7" fillId="9" borderId="18" xfId="0" applyNumberFormat="1" applyFont="1" applyFill="1" applyBorder="1" applyAlignment="1">
      <alignment horizontal="center" vertical="center" wrapText="1"/>
    </xf>
    <xf numFmtId="49" fontId="7" fillId="9" borderId="16" xfId="0" applyNumberFormat="1" applyFont="1" applyFill="1" applyBorder="1" applyAlignment="1">
      <alignment horizontal="center" vertical="center" wrapText="1"/>
    </xf>
    <xf numFmtId="49" fontId="7" fillId="9" borderId="4" xfId="0" applyNumberFormat="1" applyFont="1" applyFill="1" applyBorder="1" applyAlignment="1">
      <alignment horizontal="center" vertical="center" wrapText="1"/>
    </xf>
    <xf numFmtId="49" fontId="7" fillId="9" borderId="0" xfId="0" applyNumberFormat="1" applyFont="1" applyFill="1" applyAlignment="1">
      <alignment horizontal="center" vertical="center" wrapText="1"/>
    </xf>
    <xf numFmtId="49" fontId="7" fillId="9" borderId="5" xfId="0" applyNumberFormat="1" applyFont="1" applyFill="1" applyBorder="1" applyAlignment="1">
      <alignment horizontal="center" vertical="center" wrapText="1"/>
    </xf>
    <xf numFmtId="49" fontId="7" fillId="9" borderId="6" xfId="0" applyNumberFormat="1" applyFont="1" applyFill="1" applyBorder="1" applyAlignment="1">
      <alignment horizontal="center" vertical="center" wrapText="1"/>
    </xf>
    <xf numFmtId="49" fontId="7" fillId="9" borderId="7" xfId="0" applyNumberFormat="1" applyFont="1" applyFill="1" applyBorder="1" applyAlignment="1">
      <alignment horizontal="center" vertical="center" wrapText="1"/>
    </xf>
    <xf numFmtId="49" fontId="7" fillId="9" borderId="8" xfId="0" applyNumberFormat="1" applyFont="1" applyFill="1" applyBorder="1" applyAlignment="1">
      <alignment horizontal="center" vertical="center" wrapText="1"/>
    </xf>
    <xf numFmtId="49" fontId="7" fillId="6" borderId="9" xfId="0" applyNumberFormat="1" applyFont="1" applyFill="1" applyBorder="1" applyAlignment="1">
      <alignment horizontal="left" vertical="center" wrapText="1"/>
    </xf>
    <xf numFmtId="2" fontId="10" fillId="6" borderId="12" xfId="0" applyNumberFormat="1" applyFont="1" applyFill="1" applyBorder="1" applyAlignment="1">
      <alignment horizontal="center" vertical="center"/>
    </xf>
    <xf numFmtId="2" fontId="10" fillId="6" borderId="9" xfId="0" applyNumberFormat="1" applyFont="1" applyFill="1" applyBorder="1" applyAlignment="1">
      <alignment horizontal="center" vertical="center"/>
    </xf>
    <xf numFmtId="2" fontId="7" fillId="7" borderId="12" xfId="0" applyNumberFormat="1" applyFont="1" applyFill="1" applyBorder="1" applyAlignment="1">
      <alignment horizontal="center" vertical="center"/>
    </xf>
    <xf numFmtId="49" fontId="7" fillId="6" borderId="4" xfId="0" applyNumberFormat="1" applyFont="1" applyFill="1" applyBorder="1" applyAlignment="1">
      <alignment horizontal="center" vertical="center" wrapText="1"/>
    </xf>
    <xf numFmtId="164" fontId="10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10" fillId="3" borderId="2" xfId="1" applyNumberFormat="1" applyFont="1" applyFill="1" applyBorder="1" applyAlignment="1" applyProtection="1">
      <alignment horizontal="center" vertical="center" wrapText="1"/>
      <protection locked="0"/>
    </xf>
    <xf numFmtId="164" fontId="10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10" fillId="3" borderId="4" xfId="1" applyNumberFormat="1" applyFont="1" applyFill="1" applyBorder="1" applyAlignment="1" applyProtection="1">
      <alignment horizontal="center" vertical="center" wrapText="1"/>
      <protection locked="0"/>
    </xf>
    <xf numFmtId="164" fontId="10" fillId="3" borderId="0" xfId="1" applyNumberFormat="1" applyFont="1" applyFill="1" applyBorder="1" applyAlignment="1" applyProtection="1">
      <alignment horizontal="center" vertical="center" wrapText="1"/>
      <protection locked="0"/>
    </xf>
    <xf numFmtId="164" fontId="10" fillId="3" borderId="5" xfId="1" applyNumberFormat="1" applyFont="1" applyFill="1" applyBorder="1" applyAlignment="1" applyProtection="1">
      <alignment horizontal="center" vertical="center" wrapText="1"/>
      <protection locked="0"/>
    </xf>
    <xf numFmtId="164" fontId="10" fillId="3" borderId="6" xfId="1" applyNumberFormat="1" applyFont="1" applyFill="1" applyBorder="1" applyAlignment="1" applyProtection="1">
      <alignment horizontal="center" vertical="center" wrapText="1"/>
      <protection locked="0"/>
    </xf>
    <xf numFmtId="164" fontId="10" fillId="3" borderId="7" xfId="1" applyNumberFormat="1" applyFont="1" applyFill="1" applyBorder="1" applyAlignment="1" applyProtection="1">
      <alignment horizontal="center" vertical="center" wrapText="1"/>
      <protection locked="0"/>
    </xf>
    <xf numFmtId="164" fontId="10" fillId="3" borderId="8" xfId="1" applyNumberFormat="1" applyFont="1" applyFill="1" applyBorder="1" applyAlignment="1" applyProtection="1">
      <alignment horizontal="center" vertical="center" wrapText="1"/>
      <protection locked="0"/>
    </xf>
    <xf numFmtId="49" fontId="7" fillId="9" borderId="1" xfId="0" applyNumberFormat="1" applyFont="1" applyFill="1" applyBorder="1" applyAlignment="1">
      <alignment horizontal="center" vertical="center" wrapText="1"/>
    </xf>
    <xf numFmtId="49" fontId="7" fillId="9" borderId="2" xfId="0" applyNumberFormat="1" applyFont="1" applyFill="1" applyBorder="1" applyAlignment="1">
      <alignment horizontal="center" vertical="center" wrapText="1"/>
    </xf>
    <xf numFmtId="49" fontId="7" fillId="9" borderId="3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top" wrapText="1"/>
    </xf>
    <xf numFmtId="49" fontId="7" fillId="6" borderId="2" xfId="0" applyNumberFormat="1" applyFont="1" applyFill="1" applyBorder="1" applyAlignment="1">
      <alignment horizontal="center" vertical="top" wrapText="1"/>
    </xf>
    <xf numFmtId="49" fontId="7" fillId="6" borderId="3" xfId="0" applyNumberFormat="1" applyFont="1" applyFill="1" applyBorder="1" applyAlignment="1">
      <alignment horizontal="center" vertical="top" wrapText="1"/>
    </xf>
    <xf numFmtId="49" fontId="7" fillId="6" borderId="6" xfId="0" applyNumberFormat="1" applyFont="1" applyFill="1" applyBorder="1" applyAlignment="1">
      <alignment horizontal="center" vertical="top" wrapText="1"/>
    </xf>
    <xf numFmtId="49" fontId="7" fillId="6" borderId="7" xfId="0" applyNumberFormat="1" applyFont="1" applyFill="1" applyBorder="1" applyAlignment="1">
      <alignment horizontal="center" vertical="top" wrapText="1"/>
    </xf>
    <xf numFmtId="49" fontId="7" fillId="6" borderId="8" xfId="0" applyNumberFormat="1" applyFont="1" applyFill="1" applyBorder="1" applyAlignment="1">
      <alignment horizontal="center" vertical="top" wrapText="1"/>
    </xf>
    <xf numFmtId="49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0" xfId="0" applyNumberFormat="1" applyFont="1" applyFill="1" applyAlignment="1" applyProtection="1">
      <alignment horizontal="center" vertical="center" wrapText="1"/>
      <protection locked="0"/>
    </xf>
    <xf numFmtId="49" fontId="15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10" xfId="0" applyNumberFormat="1" applyFont="1" applyFill="1" applyBorder="1" applyAlignment="1">
      <alignment horizontal="center" vertical="center" wrapText="1"/>
    </xf>
    <xf numFmtId="49" fontId="7" fillId="6" borderId="11" xfId="0" applyNumberFormat="1" applyFont="1" applyFill="1" applyBorder="1" applyAlignment="1">
      <alignment horizontal="center" vertical="center" wrapText="1"/>
    </xf>
    <xf numFmtId="49" fontId="7" fillId="6" borderId="12" xfId="0" applyNumberFormat="1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center" vertical="center"/>
    </xf>
    <xf numFmtId="49" fontId="10" fillId="9" borderId="1" xfId="0" applyNumberFormat="1" applyFont="1" applyFill="1" applyBorder="1" applyAlignment="1">
      <alignment horizontal="center" vertical="center" wrapText="1"/>
    </xf>
    <xf numFmtId="49" fontId="10" fillId="9" borderId="2" xfId="0" applyNumberFormat="1" applyFont="1" applyFill="1" applyBorder="1" applyAlignment="1">
      <alignment horizontal="center" vertical="center" wrapText="1"/>
    </xf>
    <xf numFmtId="49" fontId="10" fillId="9" borderId="3" xfId="0" applyNumberFormat="1" applyFont="1" applyFill="1" applyBorder="1" applyAlignment="1">
      <alignment horizontal="center" vertical="center" wrapText="1"/>
    </xf>
    <xf numFmtId="49" fontId="10" fillId="9" borderId="4" xfId="0" applyNumberFormat="1" applyFont="1" applyFill="1" applyBorder="1" applyAlignment="1">
      <alignment horizontal="center" vertical="center" wrapText="1"/>
    </xf>
    <xf numFmtId="49" fontId="10" fillId="9" borderId="0" xfId="0" applyNumberFormat="1" applyFont="1" applyFill="1" applyAlignment="1">
      <alignment horizontal="center" vertical="center" wrapText="1"/>
    </xf>
    <xf numFmtId="49" fontId="10" fillId="9" borderId="5" xfId="0" applyNumberFormat="1" applyFont="1" applyFill="1" applyBorder="1" applyAlignment="1">
      <alignment horizontal="center" vertical="center" wrapText="1"/>
    </xf>
    <xf numFmtId="49" fontId="10" fillId="9" borderId="6" xfId="0" applyNumberFormat="1" applyFont="1" applyFill="1" applyBorder="1" applyAlignment="1">
      <alignment horizontal="center" vertical="center" wrapText="1"/>
    </xf>
    <xf numFmtId="49" fontId="10" fillId="9" borderId="7" xfId="0" applyNumberFormat="1" applyFont="1" applyFill="1" applyBorder="1" applyAlignment="1">
      <alignment horizontal="center" vertical="center" wrapText="1"/>
    </xf>
    <xf numFmtId="49" fontId="10" fillId="9" borderId="8" xfId="0" applyNumberFormat="1" applyFont="1" applyFill="1" applyBorder="1" applyAlignment="1">
      <alignment horizontal="center" vertical="center" wrapText="1"/>
    </xf>
    <xf numFmtId="164" fontId="7" fillId="7" borderId="1" xfId="1" applyNumberFormat="1" applyFont="1" applyFill="1" applyBorder="1" applyAlignment="1" applyProtection="1">
      <alignment horizontal="center" vertical="center" wrapText="1"/>
    </xf>
    <xf numFmtId="164" fontId="7" fillId="7" borderId="2" xfId="1" applyNumberFormat="1" applyFont="1" applyFill="1" applyBorder="1" applyAlignment="1" applyProtection="1">
      <alignment horizontal="center" vertical="center" wrapText="1"/>
    </xf>
    <xf numFmtId="164" fontId="7" fillId="7" borderId="3" xfId="1" applyNumberFormat="1" applyFont="1" applyFill="1" applyBorder="1" applyAlignment="1" applyProtection="1">
      <alignment horizontal="center" vertical="center" wrapText="1"/>
    </xf>
    <xf numFmtId="164" fontId="7" fillId="7" borderId="4" xfId="1" applyNumberFormat="1" applyFont="1" applyFill="1" applyBorder="1" applyAlignment="1" applyProtection="1">
      <alignment horizontal="center" vertical="center" wrapText="1"/>
    </xf>
    <xf numFmtId="164" fontId="7" fillId="7" borderId="0" xfId="1" applyNumberFormat="1" applyFont="1" applyFill="1" applyBorder="1" applyAlignment="1" applyProtection="1">
      <alignment horizontal="center" vertical="center" wrapText="1"/>
    </xf>
    <xf numFmtId="164" fontId="7" fillId="7" borderId="5" xfId="1" applyNumberFormat="1" applyFont="1" applyFill="1" applyBorder="1" applyAlignment="1" applyProtection="1">
      <alignment horizontal="center" vertical="center" wrapText="1"/>
    </xf>
    <xf numFmtId="164" fontId="7" fillId="7" borderId="6" xfId="1" applyNumberFormat="1" applyFont="1" applyFill="1" applyBorder="1" applyAlignment="1" applyProtection="1">
      <alignment horizontal="center" vertical="center" wrapText="1"/>
    </xf>
    <xf numFmtId="164" fontId="7" fillId="7" borderId="7" xfId="1" applyNumberFormat="1" applyFont="1" applyFill="1" applyBorder="1" applyAlignment="1" applyProtection="1">
      <alignment horizontal="center" vertical="center" wrapText="1"/>
    </xf>
    <xf numFmtId="164" fontId="7" fillId="7" borderId="8" xfId="1" applyNumberFormat="1" applyFont="1" applyFill="1" applyBorder="1" applyAlignment="1" applyProtection="1">
      <alignment horizontal="center" vertical="center" wrapText="1"/>
    </xf>
    <xf numFmtId="0" fontId="18" fillId="9" borderId="0" xfId="0" applyFont="1" applyFill="1" applyAlignment="1">
      <alignment horizontal="center"/>
    </xf>
    <xf numFmtId="49" fontId="20" fillId="3" borderId="9" xfId="0" applyNumberFormat="1" applyFont="1" applyFill="1" applyBorder="1" applyAlignment="1" applyProtection="1">
      <alignment horizontal="center"/>
      <protection locked="0"/>
    </xf>
    <xf numFmtId="0" fontId="20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3" borderId="19" xfId="0" applyFont="1" applyFill="1" applyBorder="1" applyAlignment="1" applyProtection="1">
      <alignment horizontal="center"/>
      <protection locked="0"/>
    </xf>
    <xf numFmtId="0" fontId="20" fillId="3" borderId="0" xfId="0" applyFont="1" applyFill="1" applyAlignment="1" applyProtection="1">
      <alignment horizontal="center"/>
      <protection locked="0"/>
    </xf>
    <xf numFmtId="0" fontId="20" fillId="3" borderId="14" xfId="0" applyFont="1" applyFill="1" applyBorder="1" applyAlignment="1" applyProtection="1">
      <alignment horizontal="center"/>
      <protection locked="0"/>
    </xf>
    <xf numFmtId="0" fontId="20" fillId="3" borderId="22" xfId="0" applyFont="1" applyFill="1" applyBorder="1" applyAlignment="1" applyProtection="1">
      <alignment horizontal="center"/>
      <protection locked="0"/>
    </xf>
    <xf numFmtId="0" fontId="20" fillId="3" borderId="21" xfId="0" applyFont="1" applyFill="1" applyBorder="1" applyAlignment="1" applyProtection="1">
      <alignment horizontal="center"/>
      <protection locked="0"/>
    </xf>
    <xf numFmtId="0" fontId="20" fillId="3" borderId="24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14" fontId="18" fillId="3" borderId="10" xfId="0" applyNumberFormat="1" applyFont="1" applyFill="1" applyBorder="1" applyAlignment="1" applyProtection="1">
      <alignment horizontal="center"/>
      <protection locked="0"/>
    </xf>
    <xf numFmtId="0" fontId="18" fillId="3" borderId="11" xfId="0" applyFont="1" applyFill="1" applyBorder="1" applyAlignment="1" applyProtection="1">
      <alignment horizontal="center"/>
      <protection locked="0"/>
    </xf>
    <xf numFmtId="0" fontId="18" fillId="3" borderId="12" xfId="0" applyFont="1" applyFill="1" applyBorder="1" applyAlignment="1" applyProtection="1">
      <alignment horizontal="center"/>
      <protection locked="0"/>
    </xf>
  </cellXfs>
  <cellStyles count="2">
    <cellStyle name="Normale" xfId="0" builtinId="0"/>
    <cellStyle name="Percentuale" xfId="1" builtinId="5"/>
  </cellStyles>
  <dxfs count="13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127000</xdr:colOff>
      <xdr:row>0</xdr:row>
      <xdr:rowOff>127000</xdr:rowOff>
    </xdr:from>
    <xdr:to>
      <xdr:col>6</xdr:col>
      <xdr:colOff>152400</xdr:colOff>
      <xdr:row>5</xdr:row>
      <xdr:rowOff>0</xdr:rowOff>
    </xdr:to>
    <xdr:pic>
      <xdr:nvPicPr>
        <xdr:cNvPr id="2" name="Picture 1" descr="stemma">
          <a:extLst>
            <a:ext uri="{FF2B5EF4-FFF2-40B4-BE49-F238E27FC236}">
              <a16:creationId xmlns:a16="http://schemas.microsoft.com/office/drawing/2014/main" id="{F9AEF57F-89FE-D242-82EA-FE975FEC2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27000"/>
          <a:ext cx="119380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luigirebagliati/Desktop/Piano%20aziendale%20di%20sviluppo%20Sottomisura%204.1%20v4_1089.xls" TargetMode="External"/><Relationship Id="rId1" Type="http://schemas.openxmlformats.org/officeDocument/2006/relationships/externalLinkPath" Target="Piano%20aziendale%20di%20sviluppo%20Sottomisura%204.1%20v4_108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ina 1"/>
      <sheetName val="Pagina 2"/>
      <sheetName val="Pagina 3"/>
      <sheetName val="Pagina 4"/>
      <sheetName val="Pagina 5"/>
      <sheetName val="Pagina 6"/>
      <sheetName val="Pagina 7"/>
      <sheetName val="Pagina 8"/>
      <sheetName val="Pagina 9"/>
      <sheetName val="Pagina 10"/>
      <sheetName val="Relazion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59305-4593-C24E-89C9-5F767CB20062}">
  <dimension ref="A1:BA100"/>
  <sheetViews>
    <sheetView topLeftCell="C1" zoomScale="120" zoomScaleNormal="120" workbookViewId="0">
      <selection activeCell="J27" sqref="J27"/>
    </sheetView>
  </sheetViews>
  <sheetFormatPr baseColWidth="10" defaultColWidth="2.33203125" defaultRowHeight="14" customHeight="1" x14ac:dyDescent="0.2"/>
  <cols>
    <col min="1" max="1" width="2.33203125" style="62" customWidth="1"/>
    <col min="2" max="16384" width="2.33203125" style="62"/>
  </cols>
  <sheetData>
    <row r="1" spans="1:51" s="29" customFormat="1" ht="14" customHeight="1" x14ac:dyDescent="0.2">
      <c r="A1" s="25"/>
      <c r="B1" s="26"/>
      <c r="C1" s="26"/>
      <c r="D1" s="26"/>
      <c r="E1" s="26"/>
      <c r="F1" s="26"/>
      <c r="G1" s="26"/>
      <c r="H1" s="26"/>
      <c r="I1" s="27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7"/>
      <c r="AX1" s="28"/>
      <c r="AY1" s="28"/>
    </row>
    <row r="2" spans="1:51" s="29" customFormat="1" ht="14" customHeight="1" x14ac:dyDescent="0.2">
      <c r="A2" s="30"/>
      <c r="B2" s="28"/>
      <c r="C2" s="28"/>
      <c r="D2" s="28"/>
      <c r="E2" s="28"/>
      <c r="F2" s="28"/>
      <c r="G2" s="28"/>
      <c r="H2" s="28"/>
      <c r="I2" s="31"/>
      <c r="J2" s="134" t="s">
        <v>0</v>
      </c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6"/>
      <c r="AX2" s="28"/>
      <c r="AY2" s="28"/>
    </row>
    <row r="3" spans="1:51" s="29" customFormat="1" ht="14" customHeight="1" x14ac:dyDescent="0.2">
      <c r="A3" s="30"/>
      <c r="B3" s="28"/>
      <c r="C3" s="28"/>
      <c r="D3" s="28"/>
      <c r="E3"/>
      <c r="F3" s="28"/>
      <c r="G3" s="28"/>
      <c r="H3" s="28"/>
      <c r="I3" s="31"/>
      <c r="J3" s="134" t="s">
        <v>307</v>
      </c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6"/>
      <c r="AX3" s="28"/>
      <c r="AY3" s="28"/>
    </row>
    <row r="4" spans="1:51" s="29" customFormat="1" ht="14" customHeight="1" x14ac:dyDescent="0.2">
      <c r="A4" s="30"/>
      <c r="B4" s="28"/>
      <c r="C4" s="28"/>
      <c r="D4" s="28"/>
      <c r="E4" s="28"/>
      <c r="F4" s="28"/>
      <c r="G4" s="28"/>
      <c r="H4" s="28"/>
      <c r="I4" s="31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32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/>
      <c r="AR4" s="28"/>
      <c r="AS4" s="28"/>
      <c r="AT4" s="28"/>
      <c r="AU4" s="28"/>
      <c r="AV4" s="28"/>
      <c r="AW4" s="31"/>
      <c r="AX4" s="28"/>
      <c r="AY4" s="28"/>
    </row>
    <row r="5" spans="1:51" s="29" customFormat="1" ht="14" customHeight="1" x14ac:dyDescent="0.2">
      <c r="A5" s="30"/>
      <c r="B5" s="28"/>
      <c r="C5" s="28"/>
      <c r="D5" s="28"/>
      <c r="E5" s="28"/>
      <c r="F5" s="28"/>
      <c r="G5" s="28"/>
      <c r="H5" s="28"/>
      <c r="I5" s="31"/>
      <c r="J5" s="137" t="s">
        <v>1</v>
      </c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6"/>
      <c r="AX5" s="28"/>
      <c r="AY5" s="28"/>
    </row>
    <row r="6" spans="1:51" s="29" customFormat="1" ht="14" customHeight="1" x14ac:dyDescent="0.2">
      <c r="A6" s="33"/>
      <c r="B6" s="34"/>
      <c r="C6" s="35"/>
      <c r="D6" s="34"/>
      <c r="E6" s="35" t="s">
        <v>2</v>
      </c>
      <c r="F6" s="34"/>
      <c r="G6" s="34"/>
      <c r="H6" s="34"/>
      <c r="I6" s="36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5"/>
      <c r="AT6" s="34"/>
      <c r="AU6" s="34"/>
      <c r="AV6" s="34"/>
      <c r="AW6" s="36"/>
      <c r="AX6" s="28"/>
      <c r="AY6" s="28"/>
    </row>
    <row r="7" spans="1:51" s="29" customFormat="1" ht="14" customHeight="1" x14ac:dyDescent="0.2">
      <c r="A7" s="28"/>
      <c r="B7" s="28"/>
      <c r="C7" s="37"/>
      <c r="D7" s="28"/>
      <c r="E7" s="37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37"/>
      <c r="AT7" s="28"/>
      <c r="AU7" s="28"/>
      <c r="AV7" s="28"/>
      <c r="AW7" s="28"/>
      <c r="AX7" s="28"/>
      <c r="AY7" s="28"/>
    </row>
    <row r="8" spans="1:51" s="29" customFormat="1" ht="14" customHeight="1" x14ac:dyDescent="0.2">
      <c r="A8" s="133" t="s">
        <v>3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28"/>
      <c r="AX8" s="28"/>
      <c r="AY8" s="28"/>
    </row>
    <row r="9" spans="1:51" s="29" customFormat="1" ht="14" customHeight="1" x14ac:dyDescent="0.2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28"/>
      <c r="AX9" s="28"/>
      <c r="AY9" s="28"/>
    </row>
    <row r="10" spans="1:51" s="29" customFormat="1" ht="14" customHeight="1" x14ac:dyDescent="0.2">
      <c r="A10" s="133" t="s">
        <v>4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28"/>
      <c r="AX10" s="28"/>
      <c r="AY10" s="28"/>
    </row>
    <row r="11" spans="1:51" s="29" customFormat="1" ht="14" customHeight="1" x14ac:dyDescent="0.2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28"/>
      <c r="AX11" s="28"/>
      <c r="AY11" s="28"/>
    </row>
    <row r="12" spans="1:51" s="29" customFormat="1" ht="14" customHeight="1" x14ac:dyDescent="0.2">
      <c r="A12" s="133" t="s">
        <v>5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28"/>
      <c r="AX12" s="28"/>
      <c r="AY12" s="28"/>
    </row>
    <row r="13" spans="1:51" s="29" customFormat="1" ht="14" customHeight="1" x14ac:dyDescent="0.2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28"/>
      <c r="AX13" s="28"/>
      <c r="AY13" s="28"/>
    </row>
    <row r="14" spans="1:51" s="29" customFormat="1" ht="14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</row>
    <row r="15" spans="1:51" s="29" customFormat="1" ht="14" customHeight="1" x14ac:dyDescent="0.2">
      <c r="A15" s="133" t="s">
        <v>6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28"/>
      <c r="AY15" s="28"/>
    </row>
    <row r="16" spans="1:51" s="29" customFormat="1" ht="14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9"/>
      <c r="AP16" s="39"/>
      <c r="AQ16" s="39"/>
      <c r="AR16" s="39"/>
      <c r="AS16" s="39"/>
      <c r="AT16" s="39"/>
      <c r="AU16" s="39"/>
      <c r="AV16" s="39"/>
      <c r="AW16" s="39"/>
      <c r="AX16" s="28"/>
      <c r="AY16" s="28"/>
    </row>
    <row r="17" spans="1:51" s="29" customFormat="1" ht="14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39"/>
      <c r="AP17" s="39"/>
      <c r="AQ17" s="39"/>
      <c r="AR17" s="39"/>
      <c r="AS17" s="39"/>
      <c r="AT17" s="39"/>
      <c r="AU17" s="39"/>
      <c r="AV17" s="39"/>
      <c r="AW17" s="39"/>
      <c r="AX17" s="28"/>
      <c r="AY17" s="28"/>
    </row>
    <row r="18" spans="1:51" s="15" customFormat="1" ht="14" customHeight="1" x14ac:dyDescent="0.2">
      <c r="A18" s="139" t="s">
        <v>7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40"/>
      <c r="AY18" s="40"/>
    </row>
    <row r="19" spans="1:51" s="15" customFormat="1" ht="14" customHeight="1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1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</row>
    <row r="20" spans="1:51" s="29" customFormat="1" ht="14" customHeight="1" x14ac:dyDescent="0.2">
      <c r="A20" s="42" t="s">
        <v>8</v>
      </c>
      <c r="B20" s="43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28"/>
      <c r="AY20" s="28"/>
    </row>
    <row r="21" spans="1:51" s="29" customFormat="1" ht="14" customHeight="1" x14ac:dyDescent="0.2">
      <c r="A21" s="44" t="s">
        <v>9</v>
      </c>
      <c r="B21" s="45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</row>
    <row r="22" spans="1:51" s="29" customFormat="1" ht="14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</row>
    <row r="23" spans="1:51" s="29" customFormat="1" ht="14" customHeight="1" x14ac:dyDescent="0.2">
      <c r="A23" s="28"/>
      <c r="B23" s="44" t="s">
        <v>10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</row>
    <row r="24" spans="1:51" s="29" customFormat="1" ht="14" customHeight="1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</row>
    <row r="25" spans="1:51" s="29" customFormat="1" ht="14" customHeight="1" x14ac:dyDescent="0.2">
      <c r="A25" s="45"/>
      <c r="B25" s="46" t="s">
        <v>340</v>
      </c>
      <c r="C25" s="45"/>
      <c r="D25" s="45"/>
      <c r="E25" s="45"/>
      <c r="F25" s="45"/>
      <c r="G25" s="45"/>
      <c r="H25" s="45"/>
      <c r="I25" s="45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28"/>
      <c r="AX25" s="28"/>
      <c r="AY25" s="28"/>
    </row>
    <row r="26" spans="1:51" s="29" customFormat="1" ht="14" customHeight="1" x14ac:dyDescent="0.2">
      <c r="A26" s="28"/>
      <c r="B26" s="45"/>
      <c r="C26" s="45"/>
      <c r="D26" s="45"/>
      <c r="E26" s="45"/>
      <c r="F26" s="45"/>
      <c r="G26" s="45"/>
      <c r="H26" s="45"/>
      <c r="I26" s="45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28"/>
      <c r="AX26" s="28"/>
      <c r="AY26" s="28"/>
    </row>
    <row r="27" spans="1:51" s="29" customFormat="1" ht="14" customHeight="1" x14ac:dyDescent="0.2">
      <c r="A27" s="28"/>
      <c r="B27" s="28"/>
      <c r="C27" s="46" t="s">
        <v>11</v>
      </c>
      <c r="D27" s="28"/>
      <c r="E27" s="28"/>
      <c r="F27" s="28"/>
      <c r="G27" s="28"/>
      <c r="H27" s="28"/>
      <c r="I27" s="28"/>
      <c r="J27" s="23"/>
      <c r="K27" s="47" t="s">
        <v>12</v>
      </c>
      <c r="L27" s="47"/>
      <c r="M27" s="47"/>
      <c r="N27" s="47"/>
      <c r="O27" s="47"/>
      <c r="P27" s="47"/>
      <c r="Q27" s="28"/>
      <c r="R27" s="28"/>
      <c r="S27" s="47"/>
      <c r="T27" s="47"/>
      <c r="U27" s="47"/>
      <c r="V27" s="47"/>
      <c r="W27" s="47"/>
      <c r="X27" s="47"/>
      <c r="Y27" s="47"/>
      <c r="Z27" s="23"/>
      <c r="AA27" s="47" t="s">
        <v>13</v>
      </c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47"/>
      <c r="AV27" s="47"/>
      <c r="AW27" s="28"/>
      <c r="AX27" s="28"/>
      <c r="AY27" s="28"/>
    </row>
    <row r="28" spans="1:51" s="29" customFormat="1" ht="14" customHeight="1" x14ac:dyDescent="0.2">
      <c r="A28" s="28"/>
      <c r="B28" s="45"/>
      <c r="C28" s="45"/>
      <c r="D28" s="45"/>
      <c r="E28" s="45"/>
      <c r="F28" s="45"/>
      <c r="G28" s="45"/>
      <c r="H28" s="45"/>
      <c r="I28" s="45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28"/>
      <c r="AX28" s="28"/>
      <c r="AY28" s="28"/>
    </row>
    <row r="29" spans="1:51" s="29" customFormat="1" ht="14" customHeight="1" x14ac:dyDescent="0.2">
      <c r="A29" s="28"/>
      <c r="B29" s="46" t="s">
        <v>341</v>
      </c>
      <c r="C29" s="45"/>
      <c r="D29" s="45"/>
      <c r="E29" s="45"/>
      <c r="F29" s="45"/>
      <c r="G29" s="45"/>
      <c r="H29" s="45"/>
      <c r="I29" s="45"/>
      <c r="J29" s="148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50"/>
      <c r="AW29" s="28"/>
      <c r="AX29" s="28"/>
      <c r="AY29" s="28"/>
    </row>
    <row r="30" spans="1:51" s="29" customFormat="1" ht="14" customHeight="1" x14ac:dyDescent="0.2">
      <c r="A30" s="28"/>
      <c r="B30" s="44"/>
      <c r="C30" s="45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</row>
    <row r="31" spans="1:51" s="29" customFormat="1" ht="14" customHeight="1" x14ac:dyDescent="0.2">
      <c r="A31" s="28"/>
      <c r="B31" s="47" t="s">
        <v>342</v>
      </c>
      <c r="C31" s="28"/>
      <c r="D31" s="28"/>
      <c r="E31" s="28"/>
      <c r="F31" s="28"/>
      <c r="G31" s="28"/>
      <c r="H31" s="28"/>
      <c r="I31" s="28"/>
      <c r="J31" s="24"/>
      <c r="K31" s="47" t="s">
        <v>14</v>
      </c>
      <c r="L31" s="28"/>
      <c r="M31" s="28"/>
      <c r="N31" s="28"/>
      <c r="O31" s="28"/>
      <c r="P31" s="28"/>
      <c r="Q31" s="28"/>
      <c r="R31" s="28"/>
      <c r="S31" s="24"/>
      <c r="T31" s="47" t="s">
        <v>15</v>
      </c>
      <c r="U31" s="28"/>
      <c r="V31" s="28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28"/>
      <c r="AS31" s="28"/>
      <c r="AT31" s="28"/>
      <c r="AU31" s="28"/>
      <c r="AV31" s="49" t="s">
        <v>16</v>
      </c>
      <c r="AW31" s="28"/>
      <c r="AX31" s="28"/>
      <c r="AY31" s="28"/>
    </row>
    <row r="32" spans="1:51" s="29" customFormat="1" ht="14" customHeight="1" x14ac:dyDescent="0.2">
      <c r="A32" s="28"/>
      <c r="B32" s="44"/>
      <c r="C32" s="28"/>
      <c r="D32" s="28"/>
      <c r="E32" s="28"/>
      <c r="F32" s="28"/>
      <c r="G32" s="28"/>
      <c r="H32" s="28"/>
      <c r="I32" s="28"/>
      <c r="J32" s="37"/>
      <c r="K32" s="47"/>
      <c r="L32" s="28"/>
      <c r="M32" s="28"/>
      <c r="N32" s="28"/>
      <c r="O32" s="28"/>
      <c r="P32" s="28"/>
      <c r="Q32" s="28"/>
      <c r="R32" s="28"/>
      <c r="S32" s="37"/>
      <c r="T32" s="47"/>
      <c r="U32" s="28"/>
      <c r="V32" s="50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28"/>
      <c r="AT32" s="28"/>
      <c r="AU32" s="28"/>
      <c r="AV32" s="49"/>
      <c r="AW32" s="28"/>
      <c r="AX32" s="28"/>
      <c r="AY32" s="28"/>
    </row>
    <row r="33" spans="1:51" s="29" customFormat="1" ht="14" customHeight="1" x14ac:dyDescent="0.2">
      <c r="A33" s="28"/>
      <c r="B33" s="47" t="s">
        <v>343</v>
      </c>
      <c r="C33" s="28"/>
      <c r="D33" s="28"/>
      <c r="E33" s="28"/>
      <c r="F33" s="28"/>
      <c r="G33" s="152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4"/>
      <c r="W33" s="28"/>
      <c r="X33" s="51"/>
      <c r="Y33" s="51"/>
      <c r="Z33" s="28"/>
      <c r="AA33" s="28"/>
      <c r="AB33" s="28"/>
      <c r="AC33" s="28"/>
      <c r="AD33" s="28"/>
      <c r="AE33" s="28"/>
      <c r="AF33" s="52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49"/>
      <c r="AW33" s="28"/>
      <c r="AX33" s="28"/>
      <c r="AY33" s="28"/>
    </row>
    <row r="34" spans="1:51" s="29" customFormat="1" ht="14" customHeight="1" x14ac:dyDescent="0.2">
      <c r="A34" s="28"/>
      <c r="B34" s="44"/>
      <c r="C34" s="28"/>
      <c r="D34" s="28"/>
      <c r="E34" s="28"/>
      <c r="F34" s="28"/>
      <c r="G34" s="28"/>
      <c r="H34" s="28"/>
      <c r="I34" s="28"/>
      <c r="J34" s="37"/>
      <c r="K34" s="47"/>
      <c r="L34" s="28"/>
      <c r="M34" s="28"/>
      <c r="N34" s="28"/>
      <c r="O34" s="28"/>
      <c r="P34" s="28"/>
      <c r="Q34" s="28"/>
      <c r="R34" s="28"/>
      <c r="S34" s="37"/>
      <c r="T34" s="47"/>
      <c r="U34" s="28"/>
      <c r="V34" s="50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28"/>
      <c r="AT34" s="28"/>
      <c r="AU34" s="28"/>
      <c r="AV34" s="49"/>
      <c r="AW34" s="28"/>
      <c r="AX34" s="28"/>
      <c r="AY34" s="28"/>
    </row>
    <row r="35" spans="1:51" s="29" customFormat="1" ht="14" customHeight="1" x14ac:dyDescent="0.2">
      <c r="A35" s="28"/>
      <c r="B35" s="44" t="s">
        <v>339</v>
      </c>
      <c r="C35" s="28"/>
      <c r="D35" s="28"/>
      <c r="E35" s="28"/>
      <c r="F35" s="28"/>
      <c r="G35" s="28"/>
      <c r="H35" s="28"/>
      <c r="I35" s="28"/>
      <c r="J35" s="37"/>
      <c r="K35" s="47"/>
      <c r="L35" s="28"/>
      <c r="M35" s="28"/>
      <c r="N35" s="28"/>
      <c r="O35" s="28"/>
      <c r="P35" s="28"/>
      <c r="Q35" s="28"/>
      <c r="R35" s="28"/>
      <c r="S35" s="37"/>
      <c r="T35" s="47"/>
      <c r="U35" s="28"/>
      <c r="V35" s="50"/>
      <c r="W35" s="51"/>
      <c r="X35" s="51"/>
      <c r="Y35" s="51"/>
      <c r="Z35" s="51"/>
      <c r="AA35" s="51"/>
      <c r="AB35" s="51"/>
      <c r="AC35" s="51"/>
      <c r="AD35" s="51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49"/>
      <c r="AW35" s="28"/>
      <c r="AX35" s="28"/>
      <c r="AY35" s="28"/>
    </row>
    <row r="36" spans="1:51" s="29" customFormat="1" ht="14" customHeight="1" x14ac:dyDescent="0.2">
      <c r="A36" s="28"/>
      <c r="B36" s="44"/>
      <c r="C36" s="28"/>
      <c r="D36" s="28"/>
      <c r="E36" s="28"/>
      <c r="F36" s="28"/>
      <c r="G36" s="28"/>
      <c r="H36" s="28"/>
      <c r="I36" s="28"/>
      <c r="J36" s="37"/>
      <c r="K36" s="47"/>
      <c r="L36" s="28"/>
      <c r="M36" s="28"/>
      <c r="N36" s="28"/>
      <c r="O36" s="28"/>
      <c r="P36" s="28"/>
      <c r="Q36" s="28"/>
      <c r="R36" s="28"/>
      <c r="S36" s="37"/>
      <c r="T36" s="47"/>
      <c r="U36" s="28"/>
      <c r="V36" s="50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28"/>
      <c r="AT36" s="28"/>
      <c r="AU36" s="28"/>
      <c r="AV36" s="49"/>
      <c r="AW36" s="28"/>
      <c r="AX36" s="28"/>
      <c r="AY36" s="28"/>
    </row>
    <row r="37" spans="1:51" s="29" customFormat="1" ht="14" customHeight="1" x14ac:dyDescent="0.2">
      <c r="A37" s="28"/>
      <c r="B37" s="44"/>
      <c r="C37" s="23"/>
      <c r="D37" s="28"/>
      <c r="E37" s="53" t="s">
        <v>17</v>
      </c>
      <c r="F37" s="28"/>
      <c r="G37" s="28"/>
      <c r="H37" s="28"/>
      <c r="I37" s="28"/>
      <c r="J37" s="32"/>
      <c r="K37" s="47"/>
      <c r="L37" s="28"/>
      <c r="M37" s="28"/>
      <c r="N37" s="28"/>
      <c r="O37" s="28"/>
      <c r="P37" s="28"/>
      <c r="Q37" s="28"/>
      <c r="R37" s="28"/>
      <c r="S37" s="32"/>
      <c r="T37" s="47"/>
      <c r="U37" s="28"/>
      <c r="V37" s="50"/>
      <c r="W37" s="51"/>
      <c r="X37" s="51"/>
      <c r="Y37" s="51"/>
      <c r="Z37" s="51"/>
      <c r="AA37" s="51"/>
      <c r="AB37" s="51"/>
      <c r="AC37" s="51"/>
      <c r="AD37" s="47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28"/>
      <c r="AY37" s="28"/>
    </row>
    <row r="38" spans="1:51" s="29" customFormat="1" ht="14" customHeight="1" x14ac:dyDescent="0.2">
      <c r="A38" s="28"/>
      <c r="B38" s="44"/>
      <c r="C38" s="28"/>
      <c r="D38" s="28"/>
      <c r="E38" s="28"/>
      <c r="F38" s="28"/>
      <c r="G38" s="28"/>
      <c r="H38" s="28"/>
      <c r="I38" s="28"/>
      <c r="J38" s="32"/>
      <c r="K38" s="47"/>
      <c r="L38" s="28"/>
      <c r="M38" s="28"/>
      <c r="N38" s="28"/>
      <c r="O38" s="28"/>
      <c r="P38" s="28"/>
      <c r="Q38" s="28"/>
      <c r="R38" s="28"/>
      <c r="S38" s="32"/>
      <c r="T38" s="47"/>
      <c r="U38" s="28"/>
      <c r="V38" s="50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</row>
    <row r="39" spans="1:51" s="29" customFormat="1" ht="14" customHeight="1" x14ac:dyDescent="0.2">
      <c r="A39" s="28"/>
      <c r="B39" s="44"/>
      <c r="C39" s="28"/>
      <c r="D39" s="28"/>
      <c r="E39" s="28" t="s">
        <v>18</v>
      </c>
      <c r="F39" s="28"/>
      <c r="G39" s="28"/>
      <c r="H39" s="28"/>
      <c r="I39" s="28"/>
      <c r="J39" s="32"/>
      <c r="K39" s="47"/>
      <c r="L39" s="28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51"/>
      <c r="AG39" s="51"/>
      <c r="AH39" s="51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</row>
    <row r="40" spans="1:51" s="29" customFormat="1" ht="14" customHeight="1" x14ac:dyDescent="0.2">
      <c r="A40" s="28"/>
      <c r="B40" s="44"/>
      <c r="C40" s="28"/>
      <c r="D40" s="28"/>
      <c r="E40" s="28"/>
      <c r="F40" s="28"/>
      <c r="G40" s="28"/>
      <c r="H40" s="28"/>
      <c r="I40" s="28"/>
      <c r="J40" s="32"/>
      <c r="K40" s="47"/>
      <c r="L40" s="28"/>
      <c r="M40" s="28"/>
      <c r="N40" s="28"/>
      <c r="O40" s="28"/>
      <c r="P40" s="28"/>
      <c r="Q40" s="28"/>
      <c r="R40" s="28"/>
      <c r="S40" s="32"/>
      <c r="T40" s="47"/>
      <c r="U40" s="28"/>
      <c r="V40" s="50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</row>
    <row r="41" spans="1:51" s="29" customFormat="1" ht="14" customHeight="1" x14ac:dyDescent="0.2">
      <c r="A41" s="28"/>
      <c r="B41" s="44"/>
      <c r="C41" s="28"/>
      <c r="D41" s="28"/>
      <c r="E41" s="28"/>
      <c r="F41" s="28"/>
      <c r="G41" s="28"/>
      <c r="H41" s="28"/>
      <c r="I41" s="28"/>
      <c r="J41" s="37"/>
      <c r="K41" s="47"/>
      <c r="L41" s="28"/>
      <c r="M41" s="28"/>
      <c r="N41" s="28"/>
      <c r="O41" s="28"/>
      <c r="P41" s="28"/>
      <c r="Q41" s="28"/>
      <c r="R41" s="28"/>
      <c r="S41" s="37"/>
      <c r="T41" s="47"/>
      <c r="U41" s="28"/>
      <c r="V41" s="50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28"/>
      <c r="AT41" s="28"/>
      <c r="AU41" s="28"/>
      <c r="AV41" s="49"/>
      <c r="AW41" s="28"/>
      <c r="AX41" s="28"/>
      <c r="AY41" s="28"/>
    </row>
    <row r="42" spans="1:51" s="29" customFormat="1" ht="14" customHeight="1" x14ac:dyDescent="0.2">
      <c r="A42" s="28"/>
      <c r="B42" s="44"/>
      <c r="C42" s="53" t="s">
        <v>19</v>
      </c>
      <c r="D42" s="28"/>
      <c r="E42" s="28"/>
      <c r="F42" s="28"/>
      <c r="G42" s="28"/>
      <c r="H42" s="28"/>
      <c r="I42" s="28"/>
      <c r="J42" s="37"/>
      <c r="K42" s="47"/>
      <c r="L42" s="28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28"/>
      <c r="AX42" s="28"/>
      <c r="AY42" s="28"/>
    </row>
    <row r="43" spans="1:51" s="29" customFormat="1" ht="14" customHeight="1" x14ac:dyDescent="0.2">
      <c r="A43" s="28"/>
      <c r="B43" s="44"/>
      <c r="C43" s="28"/>
      <c r="D43" s="28"/>
      <c r="E43" s="28"/>
      <c r="F43" s="28"/>
      <c r="G43" s="28"/>
      <c r="H43" s="28"/>
      <c r="I43" s="28"/>
      <c r="J43" s="37"/>
      <c r="K43" s="47"/>
      <c r="L43" s="28"/>
      <c r="M43" s="28"/>
      <c r="N43" s="28"/>
      <c r="O43" s="28"/>
      <c r="P43" s="28"/>
      <c r="Q43" s="28"/>
      <c r="R43" s="28"/>
      <c r="S43" s="37"/>
      <c r="T43" s="47"/>
      <c r="U43" s="28"/>
      <c r="V43" s="50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28"/>
      <c r="AT43" s="28"/>
      <c r="AU43" s="28"/>
      <c r="AV43" s="49"/>
      <c r="AW43" s="28"/>
      <c r="AX43" s="28"/>
      <c r="AY43" s="28"/>
    </row>
    <row r="44" spans="1:51" s="29" customFormat="1" ht="14" customHeight="1" x14ac:dyDescent="0.2">
      <c r="A44" s="28"/>
      <c r="B44" s="44"/>
      <c r="C44" s="23"/>
      <c r="D44" s="28"/>
      <c r="E44" s="138" t="s">
        <v>20</v>
      </c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28"/>
      <c r="AX44" s="28"/>
      <c r="AY44" s="28"/>
    </row>
    <row r="45" spans="1:51" s="29" customFormat="1" ht="14" customHeight="1" x14ac:dyDescent="0.2">
      <c r="A45" s="28"/>
      <c r="B45" s="44"/>
      <c r="C45" s="28"/>
      <c r="D45" s="2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28"/>
      <c r="AX45" s="28"/>
      <c r="AY45" s="28"/>
    </row>
    <row r="46" spans="1:51" s="29" customFormat="1" ht="14" customHeight="1" x14ac:dyDescent="0.2">
      <c r="A46" s="28"/>
      <c r="B46" s="44"/>
      <c r="C46" s="28"/>
      <c r="D46" s="2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28"/>
      <c r="AX46" s="28"/>
      <c r="AY46" s="28"/>
    </row>
    <row r="47" spans="1:51" s="29" customFormat="1" ht="14" customHeight="1" x14ac:dyDescent="0.2">
      <c r="A47" s="28"/>
      <c r="B47" s="44"/>
      <c r="C47" s="28"/>
      <c r="D47" s="2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28"/>
      <c r="AX47" s="28"/>
      <c r="AY47" s="28"/>
    </row>
    <row r="48" spans="1:51" s="29" customFormat="1" ht="14" customHeight="1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</row>
    <row r="49" spans="1:51" s="15" customFormat="1" ht="14" customHeight="1" x14ac:dyDescent="0.2">
      <c r="A49" s="139" t="s">
        <v>21</v>
      </c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40"/>
      <c r="AY49" s="40"/>
    </row>
    <row r="50" spans="1:51" s="15" customFormat="1" ht="14" customHeight="1" x14ac:dyDescent="0.2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54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</row>
    <row r="51" spans="1:51" s="29" customFormat="1" ht="14" customHeight="1" x14ac:dyDescent="0.2">
      <c r="A51" s="142" t="s">
        <v>344</v>
      </c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28"/>
      <c r="AY51" s="28"/>
    </row>
    <row r="52" spans="1:51" s="29" customFormat="1" ht="14" customHeight="1" x14ac:dyDescent="0.2">
      <c r="A52" s="143" t="s">
        <v>22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28"/>
      <c r="AY52" s="28"/>
    </row>
    <row r="53" spans="1:51" s="29" customFormat="1" ht="14" customHeight="1" x14ac:dyDescent="0.2">
      <c r="A53" s="47"/>
      <c r="B53" s="47" t="s">
        <v>456</v>
      </c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28"/>
      <c r="AY53" s="28"/>
    </row>
    <row r="54" spans="1:51" s="29" customFormat="1" ht="14" customHeight="1" x14ac:dyDescent="0.2">
      <c r="A54" s="47"/>
      <c r="B54" s="47" t="s">
        <v>23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28"/>
      <c r="AY54" s="28"/>
    </row>
    <row r="55" spans="1:51" s="29" customFormat="1" ht="14" customHeight="1" x14ac:dyDescent="0.2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28"/>
      <c r="AY55" s="28"/>
    </row>
    <row r="56" spans="1:51" s="29" customFormat="1" ht="14" customHeight="1" x14ac:dyDescent="0.2">
      <c r="A56" s="47"/>
      <c r="B56" s="55" t="s">
        <v>24</v>
      </c>
      <c r="C56" s="47"/>
      <c r="D56" s="47"/>
      <c r="E56" s="47"/>
      <c r="F56" s="47"/>
      <c r="G56" s="47"/>
      <c r="H56" s="47"/>
      <c r="I56" s="47"/>
      <c r="J56" s="47"/>
      <c r="K56" s="47"/>
      <c r="L56" s="28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28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28"/>
      <c r="AY56" s="28"/>
    </row>
    <row r="57" spans="1:51" s="29" customFormat="1" ht="14" customHeight="1" x14ac:dyDescent="0.2">
      <c r="A57" s="47"/>
      <c r="B57" s="44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28"/>
      <c r="AY57" s="28"/>
    </row>
    <row r="58" spans="1:51" s="29" customFormat="1" ht="14" customHeight="1" x14ac:dyDescent="0.2">
      <c r="A58" s="47"/>
      <c r="B58" s="56" t="s">
        <v>25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28"/>
      <c r="X58" s="47"/>
      <c r="Y58" s="28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28"/>
      <c r="AY58" s="28"/>
    </row>
    <row r="59" spans="1:51" s="29" customFormat="1" ht="14" customHeight="1" x14ac:dyDescent="0.2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47"/>
      <c r="AX59" s="28"/>
      <c r="AY59" s="28"/>
    </row>
    <row r="60" spans="1:51" s="29" customFormat="1" ht="14" customHeight="1" x14ac:dyDescent="0.2">
      <c r="A60" s="28"/>
      <c r="B60" s="144" t="s">
        <v>26</v>
      </c>
      <c r="C60" s="144"/>
      <c r="D60" s="144"/>
      <c r="E60" s="144"/>
      <c r="F60" s="144"/>
      <c r="G60" s="144"/>
      <c r="H60" s="144"/>
      <c r="I60" s="28"/>
      <c r="J60" s="28" t="s">
        <v>27</v>
      </c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47"/>
      <c r="AX60" s="28"/>
      <c r="AY60" s="28"/>
    </row>
    <row r="61" spans="1:51" s="29" customFormat="1" ht="14" customHeight="1" x14ac:dyDescent="0.2">
      <c r="A61" s="28"/>
      <c r="B61" s="28"/>
      <c r="C61" s="28"/>
      <c r="D61" s="28"/>
      <c r="E61" s="28"/>
      <c r="F61" s="28"/>
      <c r="G61" s="28"/>
      <c r="H61" s="28"/>
      <c r="I61" s="28"/>
      <c r="J61" s="28" t="s">
        <v>28</v>
      </c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48"/>
      <c r="AD61" s="28" t="s">
        <v>345</v>
      </c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47"/>
      <c r="AX61" s="28"/>
      <c r="AY61" s="28"/>
    </row>
    <row r="62" spans="1:51" s="29" customFormat="1" ht="14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47"/>
      <c r="AX62" s="28"/>
      <c r="AY62" s="28"/>
    </row>
    <row r="63" spans="1:51" s="29" customFormat="1" ht="14" customHeight="1" x14ac:dyDescent="0.2">
      <c r="A63" s="28"/>
      <c r="B63" s="145" t="s">
        <v>29</v>
      </c>
      <c r="C63" s="145"/>
      <c r="D63" s="145"/>
      <c r="E63" s="145"/>
      <c r="F63" s="145"/>
      <c r="G63" s="145"/>
      <c r="H63" s="145"/>
      <c r="I63" s="28"/>
      <c r="J63" s="28" t="s">
        <v>30</v>
      </c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47"/>
      <c r="AX63" s="28"/>
      <c r="AY63" s="28"/>
    </row>
    <row r="64" spans="1:51" s="29" customFormat="1" ht="14" customHeight="1" x14ac:dyDescent="0.2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47"/>
      <c r="AX64" s="28"/>
      <c r="AY64" s="28"/>
    </row>
    <row r="65" spans="1:53" s="29" customFormat="1" ht="14" customHeight="1" x14ac:dyDescent="0.2">
      <c r="A65" s="28"/>
      <c r="B65" s="28" t="s">
        <v>31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140" t="s">
        <v>32</v>
      </c>
      <c r="S65" s="140"/>
      <c r="T65" s="140"/>
      <c r="U65" s="28" t="s">
        <v>33</v>
      </c>
      <c r="V65" s="141" t="s">
        <v>34</v>
      </c>
      <c r="W65" s="141"/>
      <c r="X65" s="141"/>
      <c r="Y65" s="141"/>
      <c r="Z65" s="28" t="s">
        <v>35</v>
      </c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47"/>
      <c r="AX65" s="28"/>
      <c r="AY65" s="28"/>
    </row>
    <row r="66" spans="1:53" s="29" customFormat="1" ht="14" customHeight="1" x14ac:dyDescent="0.2">
      <c r="A66" s="4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57"/>
      <c r="AY66" s="57"/>
      <c r="AZ66" s="58"/>
      <c r="BA66" s="58"/>
    </row>
    <row r="67" spans="1:53" s="29" customFormat="1" ht="14" customHeight="1" x14ac:dyDescent="0.2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59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28"/>
      <c r="AY67" s="28"/>
    </row>
    <row r="68" spans="1:53" s="29" customFormat="1" ht="14" customHeight="1" x14ac:dyDescent="0.2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1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</row>
    <row r="100" spans="1:1" ht="14" customHeight="1" x14ac:dyDescent="0.2">
      <c r="A100" s="120" t="s">
        <v>480</v>
      </c>
    </row>
  </sheetData>
  <sheetProtection algorithmName="SHA-512" hashValue="WY6ZA6tJO7zco0Kt2klbarOLGfhUAMlaXN8miLN5RvpiWM3IWo5EiA2p5Ntvfu8Ah/t+AM/Sewv1t2qpkDPVng==" saltValue="2asv9MX8OSDoh+JA5yTERA==" spinCount="100000" sheet="1" selectLockedCells="1"/>
  <mergeCells count="23">
    <mergeCell ref="E44:AV47"/>
    <mergeCell ref="A49:AW49"/>
    <mergeCell ref="A18:AW18"/>
    <mergeCell ref="R65:T65"/>
    <mergeCell ref="V65:Y65"/>
    <mergeCell ref="A51:AW51"/>
    <mergeCell ref="A52:AW52"/>
    <mergeCell ref="B60:H60"/>
    <mergeCell ref="B63:H63"/>
    <mergeCell ref="M42:AV42"/>
    <mergeCell ref="J25:AV25"/>
    <mergeCell ref="J29:AV29"/>
    <mergeCell ref="W31:AQ31"/>
    <mergeCell ref="G33:V33"/>
    <mergeCell ref="AE37:AW37"/>
    <mergeCell ref="M39:AE39"/>
    <mergeCell ref="A15:AW15"/>
    <mergeCell ref="A12:AV13"/>
    <mergeCell ref="J2:AW2"/>
    <mergeCell ref="J3:AW3"/>
    <mergeCell ref="J5:AW5"/>
    <mergeCell ref="A8:AV9"/>
    <mergeCell ref="A10:AV11"/>
  </mergeCells>
  <pageMargins left="0.7" right="0.7" top="0.75" bottom="0.75" header="0.3" footer="0.3"/>
  <pageSetup paperSize="9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BCC2F-C571-1946-B7E9-2B89B22C0AC1}">
  <dimension ref="A1:BL148"/>
  <sheetViews>
    <sheetView topLeftCell="A68" zoomScale="130" zoomScaleNormal="130" workbookViewId="0">
      <selection activeCell="AQ49" sqref="AQ49:AT49"/>
    </sheetView>
  </sheetViews>
  <sheetFormatPr baseColWidth="10" defaultColWidth="2.33203125" defaultRowHeight="14" customHeight="1" x14ac:dyDescent="0.15"/>
  <cols>
    <col min="1" max="16384" width="2.33203125" style="2"/>
  </cols>
  <sheetData>
    <row r="1" spans="1:58" ht="14" customHeight="1" x14ac:dyDescent="0.15">
      <c r="A1" s="164" t="s">
        <v>347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</row>
    <row r="2" spans="1:58" ht="14" customHeight="1" x14ac:dyDescent="0.1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</row>
    <row r="3" spans="1:58" ht="14" customHeight="1" x14ac:dyDescent="0.1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</row>
    <row r="4" spans="1:58" ht="14" customHeight="1" x14ac:dyDescent="0.1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160" t="s">
        <v>346</v>
      </c>
      <c r="AI4" s="160"/>
      <c r="AJ4" s="160"/>
      <c r="AK4" s="160"/>
      <c r="AL4" s="160"/>
      <c r="AM4" s="160"/>
      <c r="AN4" s="160"/>
      <c r="AO4" s="160"/>
      <c r="AP4" s="160"/>
      <c r="AQ4" s="162" t="s">
        <v>395</v>
      </c>
      <c r="AR4" s="162"/>
      <c r="AS4" s="162"/>
      <c r="AT4" s="162"/>
      <c r="AU4" s="162"/>
      <c r="AV4" s="162"/>
      <c r="AW4" s="162"/>
      <c r="AX4" s="162"/>
      <c r="AY4" s="162"/>
      <c r="AZ4" s="63"/>
    </row>
    <row r="5" spans="1:58" s="67" customFormat="1" ht="14" customHeight="1" x14ac:dyDescent="0.1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160"/>
      <c r="AI5" s="160"/>
      <c r="AJ5" s="160"/>
      <c r="AK5" s="160"/>
      <c r="AL5" s="160"/>
      <c r="AM5" s="160"/>
      <c r="AN5" s="160"/>
      <c r="AO5" s="160"/>
      <c r="AP5" s="160"/>
      <c r="AQ5" s="162"/>
      <c r="AR5" s="162"/>
      <c r="AS5" s="162"/>
      <c r="AT5" s="162"/>
      <c r="AU5" s="162"/>
      <c r="AV5" s="162"/>
      <c r="AW5" s="162"/>
      <c r="AX5" s="162"/>
      <c r="AY5" s="162"/>
      <c r="AZ5" s="65"/>
      <c r="BA5" s="2"/>
      <c r="BB5" s="66"/>
      <c r="BC5" s="66"/>
      <c r="BD5" s="66"/>
      <c r="BE5" s="66"/>
      <c r="BF5" s="2"/>
    </row>
    <row r="6" spans="1:58" s="67" customFormat="1" ht="14" customHeight="1" x14ac:dyDescent="0.1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161"/>
      <c r="AI6" s="161"/>
      <c r="AJ6" s="161"/>
      <c r="AK6" s="161"/>
      <c r="AL6" s="161"/>
      <c r="AM6" s="161"/>
      <c r="AN6" s="161"/>
      <c r="AO6" s="161"/>
      <c r="AP6" s="161"/>
      <c r="AQ6" s="163"/>
      <c r="AR6" s="163"/>
      <c r="AS6" s="163"/>
      <c r="AT6" s="163"/>
      <c r="AU6" s="163"/>
      <c r="AV6" s="163"/>
      <c r="AW6" s="163"/>
      <c r="AX6" s="163"/>
      <c r="AY6" s="163"/>
      <c r="AZ6" s="65"/>
      <c r="BA6" s="2"/>
      <c r="BB6" s="66"/>
      <c r="BC6" s="66"/>
      <c r="BD6" s="66"/>
      <c r="BE6" s="66"/>
      <c r="BF6" s="2"/>
    </row>
    <row r="7" spans="1:58" s="3" customFormat="1" ht="14" customHeight="1" x14ac:dyDescent="0.15">
      <c r="A7" s="68"/>
      <c r="B7" s="181" t="s">
        <v>36</v>
      </c>
      <c r="C7" s="181"/>
      <c r="D7" s="181"/>
      <c r="E7" s="181" t="s">
        <v>37</v>
      </c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2" t="s">
        <v>365</v>
      </c>
      <c r="AA7" s="182"/>
      <c r="AB7" s="182"/>
      <c r="AC7" s="182"/>
      <c r="AD7" s="183" t="s">
        <v>364</v>
      </c>
      <c r="AE7" s="183"/>
      <c r="AF7" s="183"/>
      <c r="AG7" s="183"/>
      <c r="AH7" s="181" t="s">
        <v>38</v>
      </c>
      <c r="AI7" s="181"/>
      <c r="AJ7" s="181"/>
      <c r="AK7" s="181"/>
      <c r="AL7" s="182" t="s">
        <v>39</v>
      </c>
      <c r="AM7" s="182"/>
      <c r="AN7" s="182"/>
      <c r="AO7" s="182"/>
      <c r="AP7" s="182"/>
      <c r="AQ7" s="181" t="s">
        <v>38</v>
      </c>
      <c r="AR7" s="181"/>
      <c r="AS7" s="181"/>
      <c r="AT7" s="181"/>
      <c r="AU7" s="182" t="s">
        <v>39</v>
      </c>
      <c r="AV7" s="182"/>
      <c r="AW7" s="182"/>
      <c r="AX7" s="182"/>
      <c r="AY7" s="182"/>
      <c r="AZ7" s="64"/>
      <c r="BA7" s="2"/>
      <c r="BF7" s="2"/>
    </row>
    <row r="8" spans="1:58" s="4" customFormat="1" ht="14" customHeight="1" x14ac:dyDescent="0.15">
      <c r="A8" s="69"/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2"/>
      <c r="AA8" s="182"/>
      <c r="AB8" s="182"/>
      <c r="AC8" s="182"/>
      <c r="AD8" s="183"/>
      <c r="AE8" s="183"/>
      <c r="AF8" s="183"/>
      <c r="AG8" s="183"/>
      <c r="AH8" s="181"/>
      <c r="AI8" s="181"/>
      <c r="AJ8" s="181"/>
      <c r="AK8" s="181"/>
      <c r="AL8" s="182"/>
      <c r="AM8" s="182"/>
      <c r="AN8" s="182"/>
      <c r="AO8" s="182"/>
      <c r="AP8" s="182"/>
      <c r="AQ8" s="181"/>
      <c r="AR8" s="181"/>
      <c r="AS8" s="181"/>
      <c r="AT8" s="181"/>
      <c r="AU8" s="182"/>
      <c r="AV8" s="182"/>
      <c r="AW8" s="182"/>
      <c r="AX8" s="182"/>
      <c r="AY8" s="182"/>
      <c r="AZ8" s="69"/>
      <c r="BA8" s="2"/>
      <c r="BF8" s="2"/>
    </row>
    <row r="9" spans="1:58" s="5" customFormat="1" ht="14" customHeight="1" x14ac:dyDescent="0.15">
      <c r="A9" s="70"/>
      <c r="B9" s="165" t="s">
        <v>40</v>
      </c>
      <c r="C9" s="166" t="s">
        <v>40</v>
      </c>
      <c r="D9" s="167" t="s">
        <v>40</v>
      </c>
      <c r="E9" s="168" t="s">
        <v>41</v>
      </c>
      <c r="F9" s="169" t="s">
        <v>41</v>
      </c>
      <c r="G9" s="169" t="s">
        <v>41</v>
      </c>
      <c r="H9" s="169" t="s">
        <v>41</v>
      </c>
      <c r="I9" s="169" t="s">
        <v>41</v>
      </c>
      <c r="J9" s="169" t="s">
        <v>41</v>
      </c>
      <c r="K9" s="169" t="s">
        <v>41</v>
      </c>
      <c r="L9" s="169" t="s">
        <v>41</v>
      </c>
      <c r="M9" s="169" t="s">
        <v>41</v>
      </c>
      <c r="N9" s="169" t="s">
        <v>41</v>
      </c>
      <c r="O9" s="169" t="s">
        <v>41</v>
      </c>
      <c r="P9" s="169" t="s">
        <v>41</v>
      </c>
      <c r="Q9" s="169" t="s">
        <v>41</v>
      </c>
      <c r="R9" s="169" t="s">
        <v>41</v>
      </c>
      <c r="S9" s="169" t="s">
        <v>41</v>
      </c>
      <c r="T9" s="169" t="s">
        <v>41</v>
      </c>
      <c r="U9" s="169" t="s">
        <v>41</v>
      </c>
      <c r="V9" s="169" t="s">
        <v>41</v>
      </c>
      <c r="W9" s="169" t="s">
        <v>41</v>
      </c>
      <c r="X9" s="169" t="s">
        <v>41</v>
      </c>
      <c r="Y9" s="170" t="s">
        <v>41</v>
      </c>
      <c r="Z9" s="171" t="s">
        <v>42</v>
      </c>
      <c r="AA9" s="172" t="s">
        <v>42</v>
      </c>
      <c r="AB9" s="172" t="s">
        <v>42</v>
      </c>
      <c r="AC9" s="173" t="s">
        <v>42</v>
      </c>
      <c r="AD9" s="174">
        <v>662.21400000000006</v>
      </c>
      <c r="AE9" s="175">
        <v>638.2702456585929</v>
      </c>
      <c r="AF9" s="175">
        <v>638.2702456585929</v>
      </c>
      <c r="AG9" s="176">
        <v>638.2702456585929</v>
      </c>
      <c r="AH9" s="177"/>
      <c r="AI9" s="178"/>
      <c r="AJ9" s="178"/>
      <c r="AK9" s="178"/>
      <c r="AL9" s="179">
        <f>AD9*AH9</f>
        <v>0</v>
      </c>
      <c r="AM9" s="180"/>
      <c r="AN9" s="180"/>
      <c r="AO9" s="180"/>
      <c r="AP9" s="180"/>
      <c r="AQ9" s="177"/>
      <c r="AR9" s="178"/>
      <c r="AS9" s="178"/>
      <c r="AT9" s="178"/>
      <c r="AU9" s="158">
        <f t="shared" ref="AU9:AU40" si="0">AD9*AQ9</f>
        <v>0</v>
      </c>
      <c r="AV9" s="159"/>
      <c r="AW9" s="159"/>
      <c r="AX9" s="159"/>
      <c r="AY9" s="159"/>
      <c r="AZ9" s="71"/>
      <c r="BA9" s="2"/>
      <c r="BB9" s="72"/>
      <c r="BC9" s="72"/>
      <c r="BD9" s="72"/>
      <c r="BE9" s="72"/>
      <c r="BF9" s="2"/>
    </row>
    <row r="10" spans="1:58" s="5" customFormat="1" ht="14" customHeight="1" x14ac:dyDescent="0.15">
      <c r="A10" s="70"/>
      <c r="B10" s="165" t="s">
        <v>43</v>
      </c>
      <c r="C10" s="166" t="s">
        <v>43</v>
      </c>
      <c r="D10" s="167" t="s">
        <v>43</v>
      </c>
      <c r="E10" s="168" t="s">
        <v>44</v>
      </c>
      <c r="F10" s="169" t="s">
        <v>44</v>
      </c>
      <c r="G10" s="169" t="s">
        <v>44</v>
      </c>
      <c r="H10" s="169" t="s">
        <v>44</v>
      </c>
      <c r="I10" s="169" t="s">
        <v>44</v>
      </c>
      <c r="J10" s="169" t="s">
        <v>44</v>
      </c>
      <c r="K10" s="169" t="s">
        <v>44</v>
      </c>
      <c r="L10" s="169" t="s">
        <v>44</v>
      </c>
      <c r="M10" s="169" t="s">
        <v>44</v>
      </c>
      <c r="N10" s="169" t="s">
        <v>44</v>
      </c>
      <c r="O10" s="169" t="s">
        <v>44</v>
      </c>
      <c r="P10" s="169" t="s">
        <v>44</v>
      </c>
      <c r="Q10" s="169" t="s">
        <v>44</v>
      </c>
      <c r="R10" s="169" t="s">
        <v>44</v>
      </c>
      <c r="S10" s="169" t="s">
        <v>44</v>
      </c>
      <c r="T10" s="169" t="s">
        <v>44</v>
      </c>
      <c r="U10" s="169" t="s">
        <v>44</v>
      </c>
      <c r="V10" s="169" t="s">
        <v>44</v>
      </c>
      <c r="W10" s="169" t="s">
        <v>44</v>
      </c>
      <c r="X10" s="169" t="s">
        <v>44</v>
      </c>
      <c r="Y10" s="170" t="s">
        <v>44</v>
      </c>
      <c r="Z10" s="171" t="s">
        <v>42</v>
      </c>
      <c r="AA10" s="172" t="s">
        <v>42</v>
      </c>
      <c r="AB10" s="172" t="s">
        <v>42</v>
      </c>
      <c r="AC10" s="173" t="s">
        <v>42</v>
      </c>
      <c r="AD10" s="174">
        <v>1600.7774999999999</v>
      </c>
      <c r="AE10" s="175">
        <v>638.2702456585929</v>
      </c>
      <c r="AF10" s="175">
        <v>638.2702456585929</v>
      </c>
      <c r="AG10" s="176">
        <v>638.2702456585929</v>
      </c>
      <c r="AH10" s="177"/>
      <c r="AI10" s="178"/>
      <c r="AJ10" s="178"/>
      <c r="AK10" s="178"/>
      <c r="AL10" s="179">
        <f t="shared" ref="AL10:AL73" si="1">AD10*AH10</f>
        <v>0</v>
      </c>
      <c r="AM10" s="180"/>
      <c r="AN10" s="180"/>
      <c r="AO10" s="180"/>
      <c r="AP10" s="180"/>
      <c r="AQ10" s="177"/>
      <c r="AR10" s="178"/>
      <c r="AS10" s="178"/>
      <c r="AT10" s="178"/>
      <c r="AU10" s="158">
        <f t="shared" si="0"/>
        <v>0</v>
      </c>
      <c r="AV10" s="159"/>
      <c r="AW10" s="159"/>
      <c r="AX10" s="159"/>
      <c r="AY10" s="159"/>
      <c r="AZ10" s="71"/>
      <c r="BA10" s="2"/>
      <c r="BB10" s="72"/>
      <c r="BC10" s="72"/>
      <c r="BD10" s="72"/>
      <c r="BE10" s="72"/>
      <c r="BF10" s="2"/>
    </row>
    <row r="11" spans="1:58" s="5" customFormat="1" ht="14" customHeight="1" x14ac:dyDescent="0.15">
      <c r="A11" s="70"/>
      <c r="B11" s="165" t="s">
        <v>45</v>
      </c>
      <c r="C11" s="166" t="s">
        <v>45</v>
      </c>
      <c r="D11" s="167" t="s">
        <v>45</v>
      </c>
      <c r="E11" s="168" t="s">
        <v>46</v>
      </c>
      <c r="F11" s="169" t="s">
        <v>46</v>
      </c>
      <c r="G11" s="169" t="s">
        <v>46</v>
      </c>
      <c r="H11" s="169" t="s">
        <v>46</v>
      </c>
      <c r="I11" s="169" t="s">
        <v>46</v>
      </c>
      <c r="J11" s="169" t="s">
        <v>46</v>
      </c>
      <c r="K11" s="169" t="s">
        <v>46</v>
      </c>
      <c r="L11" s="169" t="s">
        <v>46</v>
      </c>
      <c r="M11" s="169" t="s">
        <v>46</v>
      </c>
      <c r="N11" s="169" t="s">
        <v>46</v>
      </c>
      <c r="O11" s="169" t="s">
        <v>46</v>
      </c>
      <c r="P11" s="169" t="s">
        <v>46</v>
      </c>
      <c r="Q11" s="169" t="s">
        <v>46</v>
      </c>
      <c r="R11" s="169" t="s">
        <v>46</v>
      </c>
      <c r="S11" s="169" t="s">
        <v>46</v>
      </c>
      <c r="T11" s="169" t="s">
        <v>46</v>
      </c>
      <c r="U11" s="169" t="s">
        <v>46</v>
      </c>
      <c r="V11" s="169" t="s">
        <v>46</v>
      </c>
      <c r="W11" s="169" t="s">
        <v>46</v>
      </c>
      <c r="X11" s="169" t="s">
        <v>46</v>
      </c>
      <c r="Y11" s="170" t="s">
        <v>46</v>
      </c>
      <c r="Z11" s="171" t="s">
        <v>42</v>
      </c>
      <c r="AA11" s="172" t="s">
        <v>42</v>
      </c>
      <c r="AB11" s="172" t="s">
        <v>42</v>
      </c>
      <c r="AC11" s="173" t="s">
        <v>42</v>
      </c>
      <c r="AD11" s="174">
        <v>709.48900000000003</v>
      </c>
      <c r="AE11" s="175">
        <v>638.2702456585929</v>
      </c>
      <c r="AF11" s="175">
        <v>638.2702456585929</v>
      </c>
      <c r="AG11" s="176">
        <v>638.2702456585929</v>
      </c>
      <c r="AH11" s="177"/>
      <c r="AI11" s="178"/>
      <c r="AJ11" s="178"/>
      <c r="AK11" s="178"/>
      <c r="AL11" s="179">
        <f t="shared" si="1"/>
        <v>0</v>
      </c>
      <c r="AM11" s="180"/>
      <c r="AN11" s="180"/>
      <c r="AO11" s="180"/>
      <c r="AP11" s="180"/>
      <c r="AQ11" s="177"/>
      <c r="AR11" s="178"/>
      <c r="AS11" s="178"/>
      <c r="AT11" s="178"/>
      <c r="AU11" s="158">
        <f t="shared" si="0"/>
        <v>0</v>
      </c>
      <c r="AV11" s="159"/>
      <c r="AW11" s="159"/>
      <c r="AX11" s="159"/>
      <c r="AY11" s="159"/>
      <c r="AZ11" s="73"/>
      <c r="BA11" s="2"/>
      <c r="BB11" s="74"/>
      <c r="BC11" s="74"/>
      <c r="BD11" s="74"/>
      <c r="BE11" s="75"/>
      <c r="BF11" s="2"/>
    </row>
    <row r="12" spans="1:58" s="5" customFormat="1" ht="14" customHeight="1" x14ac:dyDescent="0.15">
      <c r="A12" s="70"/>
      <c r="B12" s="165" t="s">
        <v>47</v>
      </c>
      <c r="C12" s="166" t="s">
        <v>47</v>
      </c>
      <c r="D12" s="167" t="s">
        <v>47</v>
      </c>
      <c r="E12" s="168" t="s">
        <v>48</v>
      </c>
      <c r="F12" s="169" t="s">
        <v>48</v>
      </c>
      <c r="G12" s="169" t="s">
        <v>48</v>
      </c>
      <c r="H12" s="169" t="s">
        <v>48</v>
      </c>
      <c r="I12" s="169" t="s">
        <v>48</v>
      </c>
      <c r="J12" s="169" t="s">
        <v>48</v>
      </c>
      <c r="K12" s="169" t="s">
        <v>48</v>
      </c>
      <c r="L12" s="169" t="s">
        <v>48</v>
      </c>
      <c r="M12" s="169" t="s">
        <v>48</v>
      </c>
      <c r="N12" s="169" t="s">
        <v>48</v>
      </c>
      <c r="O12" s="169" t="s">
        <v>48</v>
      </c>
      <c r="P12" s="169" t="s">
        <v>48</v>
      </c>
      <c r="Q12" s="169" t="s">
        <v>48</v>
      </c>
      <c r="R12" s="169" t="s">
        <v>48</v>
      </c>
      <c r="S12" s="169" t="s">
        <v>48</v>
      </c>
      <c r="T12" s="169" t="s">
        <v>48</v>
      </c>
      <c r="U12" s="169" t="s">
        <v>48</v>
      </c>
      <c r="V12" s="169" t="s">
        <v>48</v>
      </c>
      <c r="W12" s="169" t="s">
        <v>48</v>
      </c>
      <c r="X12" s="169" t="s">
        <v>48</v>
      </c>
      <c r="Y12" s="170" t="s">
        <v>48</v>
      </c>
      <c r="Z12" s="171" t="s">
        <v>42</v>
      </c>
      <c r="AA12" s="172" t="s">
        <v>42</v>
      </c>
      <c r="AB12" s="172" t="s">
        <v>42</v>
      </c>
      <c r="AC12" s="173" t="s">
        <v>42</v>
      </c>
      <c r="AD12" s="174">
        <v>559.44200000000001</v>
      </c>
      <c r="AE12" s="175">
        <v>638.2702456585929</v>
      </c>
      <c r="AF12" s="175">
        <v>638.2702456585929</v>
      </c>
      <c r="AG12" s="176">
        <v>638.2702456585929</v>
      </c>
      <c r="AH12" s="177"/>
      <c r="AI12" s="178"/>
      <c r="AJ12" s="178"/>
      <c r="AK12" s="178"/>
      <c r="AL12" s="179">
        <f t="shared" si="1"/>
        <v>0</v>
      </c>
      <c r="AM12" s="180"/>
      <c r="AN12" s="180"/>
      <c r="AO12" s="180"/>
      <c r="AP12" s="180"/>
      <c r="AQ12" s="177"/>
      <c r="AR12" s="178"/>
      <c r="AS12" s="178"/>
      <c r="AT12" s="178"/>
      <c r="AU12" s="158">
        <f t="shared" si="0"/>
        <v>0</v>
      </c>
      <c r="AV12" s="159"/>
      <c r="AW12" s="159"/>
      <c r="AX12" s="159"/>
      <c r="AY12" s="159"/>
      <c r="AZ12" s="73"/>
      <c r="BA12" s="2"/>
      <c r="BB12" s="74"/>
      <c r="BC12" s="74"/>
      <c r="BD12" s="74"/>
      <c r="BE12" s="75"/>
      <c r="BF12" s="2"/>
    </row>
    <row r="13" spans="1:58" s="5" customFormat="1" ht="14" customHeight="1" x14ac:dyDescent="0.15">
      <c r="A13" s="70"/>
      <c r="B13" s="165" t="s">
        <v>49</v>
      </c>
      <c r="C13" s="166" t="s">
        <v>49</v>
      </c>
      <c r="D13" s="167" t="s">
        <v>49</v>
      </c>
      <c r="E13" s="168" t="s">
        <v>50</v>
      </c>
      <c r="F13" s="169" t="s">
        <v>50</v>
      </c>
      <c r="G13" s="169" t="s">
        <v>50</v>
      </c>
      <c r="H13" s="169" t="s">
        <v>50</v>
      </c>
      <c r="I13" s="169" t="s">
        <v>50</v>
      </c>
      <c r="J13" s="169" t="s">
        <v>50</v>
      </c>
      <c r="K13" s="169" t="s">
        <v>50</v>
      </c>
      <c r="L13" s="169" t="s">
        <v>50</v>
      </c>
      <c r="M13" s="169" t="s">
        <v>50</v>
      </c>
      <c r="N13" s="169" t="s">
        <v>50</v>
      </c>
      <c r="O13" s="169" t="s">
        <v>50</v>
      </c>
      <c r="P13" s="169" t="s">
        <v>50</v>
      </c>
      <c r="Q13" s="169" t="s">
        <v>50</v>
      </c>
      <c r="R13" s="169" t="s">
        <v>50</v>
      </c>
      <c r="S13" s="169" t="s">
        <v>50</v>
      </c>
      <c r="T13" s="169" t="s">
        <v>50</v>
      </c>
      <c r="U13" s="169" t="s">
        <v>50</v>
      </c>
      <c r="V13" s="169" t="s">
        <v>50</v>
      </c>
      <c r="W13" s="169" t="s">
        <v>50</v>
      </c>
      <c r="X13" s="169" t="s">
        <v>50</v>
      </c>
      <c r="Y13" s="170" t="s">
        <v>50</v>
      </c>
      <c r="Z13" s="171" t="s">
        <v>42</v>
      </c>
      <c r="AA13" s="172" t="s">
        <v>42</v>
      </c>
      <c r="AB13" s="172" t="s">
        <v>42</v>
      </c>
      <c r="AC13" s="173" t="s">
        <v>42</v>
      </c>
      <c r="AD13" s="174">
        <v>503.82249999999999</v>
      </c>
      <c r="AE13" s="175">
        <v>638.2702456585929</v>
      </c>
      <c r="AF13" s="175">
        <v>638.2702456585929</v>
      </c>
      <c r="AG13" s="176">
        <v>638.2702456585929</v>
      </c>
      <c r="AH13" s="177"/>
      <c r="AI13" s="178"/>
      <c r="AJ13" s="178"/>
      <c r="AK13" s="178"/>
      <c r="AL13" s="179">
        <f t="shared" si="1"/>
        <v>0</v>
      </c>
      <c r="AM13" s="180"/>
      <c r="AN13" s="180"/>
      <c r="AO13" s="180"/>
      <c r="AP13" s="180"/>
      <c r="AQ13" s="177"/>
      <c r="AR13" s="178"/>
      <c r="AS13" s="178"/>
      <c r="AT13" s="178"/>
      <c r="AU13" s="158">
        <f t="shared" si="0"/>
        <v>0</v>
      </c>
      <c r="AV13" s="159"/>
      <c r="AW13" s="159"/>
      <c r="AX13" s="159"/>
      <c r="AY13" s="159"/>
      <c r="AZ13" s="73"/>
      <c r="BA13" s="2"/>
      <c r="BB13" s="74"/>
      <c r="BC13" s="74"/>
      <c r="BD13" s="74"/>
      <c r="BE13" s="75"/>
      <c r="BF13" s="2"/>
    </row>
    <row r="14" spans="1:58" s="5" customFormat="1" ht="14" customHeight="1" x14ac:dyDescent="0.15">
      <c r="A14" s="70"/>
      <c r="B14" s="165" t="s">
        <v>51</v>
      </c>
      <c r="C14" s="166" t="s">
        <v>51</v>
      </c>
      <c r="D14" s="167" t="s">
        <v>51</v>
      </c>
      <c r="E14" s="168" t="s">
        <v>52</v>
      </c>
      <c r="F14" s="169" t="s">
        <v>52</v>
      </c>
      <c r="G14" s="169" t="s">
        <v>52</v>
      </c>
      <c r="H14" s="169" t="s">
        <v>52</v>
      </c>
      <c r="I14" s="169" t="s">
        <v>52</v>
      </c>
      <c r="J14" s="169" t="s">
        <v>52</v>
      </c>
      <c r="K14" s="169" t="s">
        <v>52</v>
      </c>
      <c r="L14" s="169" t="s">
        <v>52</v>
      </c>
      <c r="M14" s="169" t="s">
        <v>52</v>
      </c>
      <c r="N14" s="169" t="s">
        <v>52</v>
      </c>
      <c r="O14" s="169" t="s">
        <v>52</v>
      </c>
      <c r="P14" s="169" t="s">
        <v>52</v>
      </c>
      <c r="Q14" s="169" t="s">
        <v>52</v>
      </c>
      <c r="R14" s="169" t="s">
        <v>52</v>
      </c>
      <c r="S14" s="169" t="s">
        <v>52</v>
      </c>
      <c r="T14" s="169" t="s">
        <v>52</v>
      </c>
      <c r="U14" s="169" t="s">
        <v>52</v>
      </c>
      <c r="V14" s="169" t="s">
        <v>52</v>
      </c>
      <c r="W14" s="169" t="s">
        <v>52</v>
      </c>
      <c r="X14" s="169" t="s">
        <v>52</v>
      </c>
      <c r="Y14" s="170" t="s">
        <v>52</v>
      </c>
      <c r="Z14" s="171" t="s">
        <v>42</v>
      </c>
      <c r="AA14" s="172" t="s">
        <v>42</v>
      </c>
      <c r="AB14" s="172" t="s">
        <v>42</v>
      </c>
      <c r="AC14" s="173" t="s">
        <v>42</v>
      </c>
      <c r="AD14" s="174">
        <v>1014.6</v>
      </c>
      <c r="AE14" s="175">
        <v>638.2702456585929</v>
      </c>
      <c r="AF14" s="175">
        <v>638.2702456585929</v>
      </c>
      <c r="AG14" s="176">
        <v>638.2702456585929</v>
      </c>
      <c r="AH14" s="177"/>
      <c r="AI14" s="178"/>
      <c r="AJ14" s="178"/>
      <c r="AK14" s="178"/>
      <c r="AL14" s="179">
        <f t="shared" si="1"/>
        <v>0</v>
      </c>
      <c r="AM14" s="180"/>
      <c r="AN14" s="180"/>
      <c r="AO14" s="180"/>
      <c r="AP14" s="180"/>
      <c r="AQ14" s="177"/>
      <c r="AR14" s="178"/>
      <c r="AS14" s="178"/>
      <c r="AT14" s="178"/>
      <c r="AU14" s="158">
        <f t="shared" si="0"/>
        <v>0</v>
      </c>
      <c r="AV14" s="159"/>
      <c r="AW14" s="159"/>
      <c r="AX14" s="159"/>
      <c r="AY14" s="159"/>
      <c r="AZ14" s="73"/>
      <c r="BA14" s="2"/>
      <c r="BB14" s="74"/>
      <c r="BC14" s="74"/>
      <c r="BD14" s="74"/>
      <c r="BE14" s="75"/>
      <c r="BF14" s="2"/>
    </row>
    <row r="15" spans="1:58" s="5" customFormat="1" ht="14" customHeight="1" x14ac:dyDescent="0.15">
      <c r="A15" s="70"/>
      <c r="B15" s="165" t="s">
        <v>53</v>
      </c>
      <c r="C15" s="166" t="s">
        <v>53</v>
      </c>
      <c r="D15" s="167" t="s">
        <v>53</v>
      </c>
      <c r="E15" s="168" t="s">
        <v>54</v>
      </c>
      <c r="F15" s="169" t="s">
        <v>54</v>
      </c>
      <c r="G15" s="169" t="s">
        <v>54</v>
      </c>
      <c r="H15" s="169" t="s">
        <v>54</v>
      </c>
      <c r="I15" s="169" t="s">
        <v>54</v>
      </c>
      <c r="J15" s="169" t="s">
        <v>54</v>
      </c>
      <c r="K15" s="169" t="s">
        <v>54</v>
      </c>
      <c r="L15" s="169" t="s">
        <v>54</v>
      </c>
      <c r="M15" s="169" t="s">
        <v>54</v>
      </c>
      <c r="N15" s="169" t="s">
        <v>54</v>
      </c>
      <c r="O15" s="169" t="s">
        <v>54</v>
      </c>
      <c r="P15" s="169" t="s">
        <v>54</v>
      </c>
      <c r="Q15" s="169" t="s">
        <v>54</v>
      </c>
      <c r="R15" s="169" t="s">
        <v>54</v>
      </c>
      <c r="S15" s="169" t="s">
        <v>54</v>
      </c>
      <c r="T15" s="169" t="s">
        <v>54</v>
      </c>
      <c r="U15" s="169" t="s">
        <v>54</v>
      </c>
      <c r="V15" s="169" t="s">
        <v>54</v>
      </c>
      <c r="W15" s="169" t="s">
        <v>54</v>
      </c>
      <c r="X15" s="169" t="s">
        <v>54</v>
      </c>
      <c r="Y15" s="170" t="s">
        <v>54</v>
      </c>
      <c r="Z15" s="171" t="s">
        <v>42</v>
      </c>
      <c r="AA15" s="172" t="s">
        <v>42</v>
      </c>
      <c r="AB15" s="172" t="s">
        <v>42</v>
      </c>
      <c r="AC15" s="173" t="s">
        <v>42</v>
      </c>
      <c r="AD15" s="174">
        <v>1500</v>
      </c>
      <c r="AE15" s="175">
        <v>638.2702456585929</v>
      </c>
      <c r="AF15" s="175">
        <v>638.2702456585929</v>
      </c>
      <c r="AG15" s="176">
        <v>638.2702456585929</v>
      </c>
      <c r="AH15" s="177"/>
      <c r="AI15" s="178"/>
      <c r="AJ15" s="178"/>
      <c r="AK15" s="178"/>
      <c r="AL15" s="179">
        <f t="shared" si="1"/>
        <v>0</v>
      </c>
      <c r="AM15" s="180"/>
      <c r="AN15" s="180"/>
      <c r="AO15" s="180"/>
      <c r="AP15" s="180"/>
      <c r="AQ15" s="177"/>
      <c r="AR15" s="178"/>
      <c r="AS15" s="178"/>
      <c r="AT15" s="178"/>
      <c r="AU15" s="158">
        <f t="shared" si="0"/>
        <v>0</v>
      </c>
      <c r="AV15" s="159"/>
      <c r="AW15" s="159"/>
      <c r="AX15" s="159"/>
      <c r="AY15" s="159"/>
      <c r="AZ15" s="73"/>
      <c r="BA15" s="2"/>
      <c r="BB15" s="74"/>
      <c r="BC15" s="74"/>
      <c r="BD15" s="74"/>
      <c r="BE15" s="75"/>
      <c r="BF15" s="2"/>
    </row>
    <row r="16" spans="1:58" s="5" customFormat="1" ht="14" customHeight="1" x14ac:dyDescent="0.15">
      <c r="A16" s="70"/>
      <c r="B16" s="165" t="s">
        <v>55</v>
      </c>
      <c r="C16" s="166" t="s">
        <v>55</v>
      </c>
      <c r="D16" s="167" t="s">
        <v>55</v>
      </c>
      <c r="E16" s="168" t="s">
        <v>56</v>
      </c>
      <c r="F16" s="169" t="s">
        <v>56</v>
      </c>
      <c r="G16" s="169" t="s">
        <v>56</v>
      </c>
      <c r="H16" s="169" t="s">
        <v>56</v>
      </c>
      <c r="I16" s="169" t="s">
        <v>56</v>
      </c>
      <c r="J16" s="169" t="s">
        <v>56</v>
      </c>
      <c r="K16" s="169" t="s">
        <v>56</v>
      </c>
      <c r="L16" s="169" t="s">
        <v>56</v>
      </c>
      <c r="M16" s="169" t="s">
        <v>56</v>
      </c>
      <c r="N16" s="169" t="s">
        <v>56</v>
      </c>
      <c r="O16" s="169" t="s">
        <v>56</v>
      </c>
      <c r="P16" s="169" t="s">
        <v>56</v>
      </c>
      <c r="Q16" s="169" t="s">
        <v>56</v>
      </c>
      <c r="R16" s="169" t="s">
        <v>56</v>
      </c>
      <c r="S16" s="169" t="s">
        <v>56</v>
      </c>
      <c r="T16" s="169" t="s">
        <v>56</v>
      </c>
      <c r="U16" s="169" t="s">
        <v>56</v>
      </c>
      <c r="V16" s="169" t="s">
        <v>56</v>
      </c>
      <c r="W16" s="169" t="s">
        <v>56</v>
      </c>
      <c r="X16" s="169" t="s">
        <v>56</v>
      </c>
      <c r="Y16" s="170" t="s">
        <v>56</v>
      </c>
      <c r="Z16" s="171" t="s">
        <v>42</v>
      </c>
      <c r="AA16" s="172" t="s">
        <v>42</v>
      </c>
      <c r="AB16" s="172" t="s">
        <v>42</v>
      </c>
      <c r="AC16" s="173" t="s">
        <v>42</v>
      </c>
      <c r="AD16" s="174">
        <v>1017.7</v>
      </c>
      <c r="AE16" s="175">
        <v>638.2702456585929</v>
      </c>
      <c r="AF16" s="175">
        <v>638.2702456585929</v>
      </c>
      <c r="AG16" s="176">
        <v>638.2702456585929</v>
      </c>
      <c r="AH16" s="177"/>
      <c r="AI16" s="178"/>
      <c r="AJ16" s="178"/>
      <c r="AK16" s="178"/>
      <c r="AL16" s="179">
        <f t="shared" si="1"/>
        <v>0</v>
      </c>
      <c r="AM16" s="180"/>
      <c r="AN16" s="180"/>
      <c r="AO16" s="180"/>
      <c r="AP16" s="180"/>
      <c r="AQ16" s="177"/>
      <c r="AR16" s="178"/>
      <c r="AS16" s="178"/>
      <c r="AT16" s="178"/>
      <c r="AU16" s="158">
        <f t="shared" si="0"/>
        <v>0</v>
      </c>
      <c r="AV16" s="159"/>
      <c r="AW16" s="159"/>
      <c r="AX16" s="159"/>
      <c r="AY16" s="159"/>
      <c r="AZ16" s="73"/>
      <c r="BA16" s="2"/>
      <c r="BB16" s="74"/>
      <c r="BC16" s="74"/>
      <c r="BD16" s="74"/>
      <c r="BE16" s="75"/>
      <c r="BF16" s="2"/>
    </row>
    <row r="17" spans="1:58" s="5" customFormat="1" ht="14" customHeight="1" x14ac:dyDescent="0.15">
      <c r="A17" s="70"/>
      <c r="B17" s="165" t="s">
        <v>57</v>
      </c>
      <c r="C17" s="166" t="s">
        <v>57</v>
      </c>
      <c r="D17" s="167" t="s">
        <v>57</v>
      </c>
      <c r="E17" s="168" t="s">
        <v>58</v>
      </c>
      <c r="F17" s="169" t="s">
        <v>58</v>
      </c>
      <c r="G17" s="169" t="s">
        <v>58</v>
      </c>
      <c r="H17" s="169" t="s">
        <v>58</v>
      </c>
      <c r="I17" s="169" t="s">
        <v>58</v>
      </c>
      <c r="J17" s="169" t="s">
        <v>58</v>
      </c>
      <c r="K17" s="169" t="s">
        <v>58</v>
      </c>
      <c r="L17" s="169" t="s">
        <v>58</v>
      </c>
      <c r="M17" s="169" t="s">
        <v>58</v>
      </c>
      <c r="N17" s="169" t="s">
        <v>58</v>
      </c>
      <c r="O17" s="169" t="s">
        <v>58</v>
      </c>
      <c r="P17" s="169" t="s">
        <v>58</v>
      </c>
      <c r="Q17" s="169" t="s">
        <v>58</v>
      </c>
      <c r="R17" s="169" t="s">
        <v>58</v>
      </c>
      <c r="S17" s="169" t="s">
        <v>58</v>
      </c>
      <c r="T17" s="169" t="s">
        <v>58</v>
      </c>
      <c r="U17" s="169" t="s">
        <v>58</v>
      </c>
      <c r="V17" s="169" t="s">
        <v>58</v>
      </c>
      <c r="W17" s="169" t="s">
        <v>58</v>
      </c>
      <c r="X17" s="169" t="s">
        <v>58</v>
      </c>
      <c r="Y17" s="170" t="s">
        <v>58</v>
      </c>
      <c r="Z17" s="171" t="s">
        <v>42</v>
      </c>
      <c r="AA17" s="172" t="s">
        <v>42</v>
      </c>
      <c r="AB17" s="172" t="s">
        <v>42</v>
      </c>
      <c r="AC17" s="173" t="s">
        <v>42</v>
      </c>
      <c r="AD17" s="174">
        <v>2130</v>
      </c>
      <c r="AE17" s="175">
        <v>638.2702456585929</v>
      </c>
      <c r="AF17" s="175">
        <v>638.2702456585929</v>
      </c>
      <c r="AG17" s="176">
        <v>638.2702456585929</v>
      </c>
      <c r="AH17" s="177"/>
      <c r="AI17" s="178"/>
      <c r="AJ17" s="178"/>
      <c r="AK17" s="178"/>
      <c r="AL17" s="179">
        <f t="shared" si="1"/>
        <v>0</v>
      </c>
      <c r="AM17" s="180"/>
      <c r="AN17" s="180"/>
      <c r="AO17" s="180"/>
      <c r="AP17" s="180"/>
      <c r="AQ17" s="177"/>
      <c r="AR17" s="178"/>
      <c r="AS17" s="178"/>
      <c r="AT17" s="178"/>
      <c r="AU17" s="158">
        <f t="shared" si="0"/>
        <v>0</v>
      </c>
      <c r="AV17" s="159"/>
      <c r="AW17" s="159"/>
      <c r="AX17" s="159"/>
      <c r="AY17" s="159"/>
      <c r="AZ17" s="73"/>
      <c r="BA17" s="2"/>
      <c r="BB17" s="74"/>
      <c r="BC17" s="74"/>
      <c r="BD17" s="74"/>
      <c r="BE17" s="75"/>
      <c r="BF17" s="2"/>
    </row>
    <row r="18" spans="1:58" s="5" customFormat="1" ht="14" customHeight="1" x14ac:dyDescent="0.15">
      <c r="A18" s="70"/>
      <c r="B18" s="165" t="s">
        <v>59</v>
      </c>
      <c r="C18" s="166" t="s">
        <v>59</v>
      </c>
      <c r="D18" s="167" t="s">
        <v>59</v>
      </c>
      <c r="E18" s="168" t="s">
        <v>60</v>
      </c>
      <c r="F18" s="169" t="s">
        <v>60</v>
      </c>
      <c r="G18" s="169" t="s">
        <v>60</v>
      </c>
      <c r="H18" s="169" t="s">
        <v>60</v>
      </c>
      <c r="I18" s="169" t="s">
        <v>60</v>
      </c>
      <c r="J18" s="169" t="s">
        <v>60</v>
      </c>
      <c r="K18" s="169" t="s">
        <v>60</v>
      </c>
      <c r="L18" s="169" t="s">
        <v>60</v>
      </c>
      <c r="M18" s="169" t="s">
        <v>60</v>
      </c>
      <c r="N18" s="169" t="s">
        <v>60</v>
      </c>
      <c r="O18" s="169" t="s">
        <v>60</v>
      </c>
      <c r="P18" s="169" t="s">
        <v>60</v>
      </c>
      <c r="Q18" s="169" t="s">
        <v>60</v>
      </c>
      <c r="R18" s="169" t="s">
        <v>60</v>
      </c>
      <c r="S18" s="169" t="s">
        <v>60</v>
      </c>
      <c r="T18" s="169" t="s">
        <v>60</v>
      </c>
      <c r="U18" s="169" t="s">
        <v>60</v>
      </c>
      <c r="V18" s="169" t="s">
        <v>60</v>
      </c>
      <c r="W18" s="169" t="s">
        <v>60</v>
      </c>
      <c r="X18" s="169" t="s">
        <v>60</v>
      </c>
      <c r="Y18" s="170" t="s">
        <v>60</v>
      </c>
      <c r="Z18" s="171" t="s">
        <v>42</v>
      </c>
      <c r="AA18" s="172" t="s">
        <v>42</v>
      </c>
      <c r="AB18" s="172" t="s">
        <v>42</v>
      </c>
      <c r="AC18" s="173" t="s">
        <v>42</v>
      </c>
      <c r="AD18" s="174">
        <v>2026.674</v>
      </c>
      <c r="AE18" s="175">
        <v>638.2702456585929</v>
      </c>
      <c r="AF18" s="175">
        <v>638.2702456585929</v>
      </c>
      <c r="AG18" s="176">
        <v>638.2702456585929</v>
      </c>
      <c r="AH18" s="177"/>
      <c r="AI18" s="178"/>
      <c r="AJ18" s="178"/>
      <c r="AK18" s="178"/>
      <c r="AL18" s="179">
        <f t="shared" si="1"/>
        <v>0</v>
      </c>
      <c r="AM18" s="180"/>
      <c r="AN18" s="180"/>
      <c r="AO18" s="180"/>
      <c r="AP18" s="180"/>
      <c r="AQ18" s="177"/>
      <c r="AR18" s="178"/>
      <c r="AS18" s="178"/>
      <c r="AT18" s="178"/>
      <c r="AU18" s="158">
        <f t="shared" si="0"/>
        <v>0</v>
      </c>
      <c r="AV18" s="159"/>
      <c r="AW18" s="159"/>
      <c r="AX18" s="159"/>
      <c r="AY18" s="159"/>
      <c r="AZ18" s="73"/>
      <c r="BA18" s="2"/>
      <c r="BB18" s="74"/>
      <c r="BC18" s="74"/>
      <c r="BD18" s="74"/>
      <c r="BE18" s="75"/>
      <c r="BF18" s="2"/>
    </row>
    <row r="19" spans="1:58" s="5" customFormat="1" ht="14" customHeight="1" x14ac:dyDescent="0.15">
      <c r="A19" s="70"/>
      <c r="B19" s="165" t="s">
        <v>61</v>
      </c>
      <c r="C19" s="166" t="s">
        <v>61</v>
      </c>
      <c r="D19" s="167" t="s">
        <v>61</v>
      </c>
      <c r="E19" s="168" t="s">
        <v>62</v>
      </c>
      <c r="F19" s="169" t="s">
        <v>62</v>
      </c>
      <c r="G19" s="169" t="s">
        <v>62</v>
      </c>
      <c r="H19" s="169" t="s">
        <v>62</v>
      </c>
      <c r="I19" s="169" t="s">
        <v>62</v>
      </c>
      <c r="J19" s="169" t="s">
        <v>62</v>
      </c>
      <c r="K19" s="169" t="s">
        <v>62</v>
      </c>
      <c r="L19" s="169" t="s">
        <v>62</v>
      </c>
      <c r="M19" s="169" t="s">
        <v>62</v>
      </c>
      <c r="N19" s="169" t="s">
        <v>62</v>
      </c>
      <c r="O19" s="169" t="s">
        <v>62</v>
      </c>
      <c r="P19" s="169" t="s">
        <v>62</v>
      </c>
      <c r="Q19" s="169" t="s">
        <v>62</v>
      </c>
      <c r="R19" s="169" t="s">
        <v>62</v>
      </c>
      <c r="S19" s="169" t="s">
        <v>62</v>
      </c>
      <c r="T19" s="169" t="s">
        <v>62</v>
      </c>
      <c r="U19" s="169" t="s">
        <v>62</v>
      </c>
      <c r="V19" s="169" t="s">
        <v>62</v>
      </c>
      <c r="W19" s="169" t="s">
        <v>62</v>
      </c>
      <c r="X19" s="169" t="s">
        <v>62</v>
      </c>
      <c r="Y19" s="170" t="s">
        <v>62</v>
      </c>
      <c r="Z19" s="171" t="s">
        <v>42</v>
      </c>
      <c r="AA19" s="172" t="s">
        <v>42</v>
      </c>
      <c r="AB19" s="172" t="s">
        <v>42</v>
      </c>
      <c r="AC19" s="173" t="s">
        <v>42</v>
      </c>
      <c r="AD19" s="174">
        <v>6202.8119999999999</v>
      </c>
      <c r="AE19" s="175">
        <v>638.2702456585929</v>
      </c>
      <c r="AF19" s="175">
        <v>638.2702456585929</v>
      </c>
      <c r="AG19" s="176">
        <v>638.2702456585929</v>
      </c>
      <c r="AH19" s="177"/>
      <c r="AI19" s="178"/>
      <c r="AJ19" s="178"/>
      <c r="AK19" s="178"/>
      <c r="AL19" s="179">
        <f t="shared" si="1"/>
        <v>0</v>
      </c>
      <c r="AM19" s="180"/>
      <c r="AN19" s="180"/>
      <c r="AO19" s="180"/>
      <c r="AP19" s="180"/>
      <c r="AQ19" s="177"/>
      <c r="AR19" s="178"/>
      <c r="AS19" s="178"/>
      <c r="AT19" s="178"/>
      <c r="AU19" s="158">
        <f t="shared" si="0"/>
        <v>0</v>
      </c>
      <c r="AV19" s="159"/>
      <c r="AW19" s="159"/>
      <c r="AX19" s="159"/>
      <c r="AY19" s="159"/>
      <c r="AZ19" s="73"/>
      <c r="BA19" s="2"/>
      <c r="BB19" s="74"/>
      <c r="BC19" s="74"/>
      <c r="BD19" s="74"/>
      <c r="BE19" s="75"/>
      <c r="BF19" s="2"/>
    </row>
    <row r="20" spans="1:58" s="5" customFormat="1" ht="14" customHeight="1" x14ac:dyDescent="0.15">
      <c r="A20" s="70"/>
      <c r="B20" s="165" t="s">
        <v>63</v>
      </c>
      <c r="C20" s="166" t="s">
        <v>63</v>
      </c>
      <c r="D20" s="167" t="s">
        <v>63</v>
      </c>
      <c r="E20" s="168" t="s">
        <v>64</v>
      </c>
      <c r="F20" s="169" t="s">
        <v>64</v>
      </c>
      <c r="G20" s="169" t="s">
        <v>64</v>
      </c>
      <c r="H20" s="169" t="s">
        <v>64</v>
      </c>
      <c r="I20" s="169" t="s">
        <v>64</v>
      </c>
      <c r="J20" s="169" t="s">
        <v>64</v>
      </c>
      <c r="K20" s="169" t="s">
        <v>64</v>
      </c>
      <c r="L20" s="169" t="s">
        <v>64</v>
      </c>
      <c r="M20" s="169" t="s">
        <v>64</v>
      </c>
      <c r="N20" s="169" t="s">
        <v>64</v>
      </c>
      <c r="O20" s="169" t="s">
        <v>64</v>
      </c>
      <c r="P20" s="169" t="s">
        <v>64</v>
      </c>
      <c r="Q20" s="169" t="s">
        <v>64</v>
      </c>
      <c r="R20" s="169" t="s">
        <v>64</v>
      </c>
      <c r="S20" s="169" t="s">
        <v>64</v>
      </c>
      <c r="T20" s="169" t="s">
        <v>64</v>
      </c>
      <c r="U20" s="169" t="s">
        <v>64</v>
      </c>
      <c r="V20" s="169" t="s">
        <v>64</v>
      </c>
      <c r="W20" s="169" t="s">
        <v>64</v>
      </c>
      <c r="X20" s="169" t="s">
        <v>64</v>
      </c>
      <c r="Y20" s="170" t="s">
        <v>64</v>
      </c>
      <c r="Z20" s="171" t="s">
        <v>42</v>
      </c>
      <c r="AA20" s="172" t="s">
        <v>42</v>
      </c>
      <c r="AB20" s="172" t="s">
        <v>42</v>
      </c>
      <c r="AC20" s="173" t="s">
        <v>42</v>
      </c>
      <c r="AD20" s="174">
        <v>2587.7714999999998</v>
      </c>
      <c r="AE20" s="175">
        <v>638.2702456585929</v>
      </c>
      <c r="AF20" s="175">
        <v>638.2702456585929</v>
      </c>
      <c r="AG20" s="176">
        <v>638.2702456585929</v>
      </c>
      <c r="AH20" s="177"/>
      <c r="AI20" s="178"/>
      <c r="AJ20" s="178"/>
      <c r="AK20" s="178"/>
      <c r="AL20" s="179">
        <f t="shared" si="1"/>
        <v>0</v>
      </c>
      <c r="AM20" s="180"/>
      <c r="AN20" s="180"/>
      <c r="AO20" s="180"/>
      <c r="AP20" s="180"/>
      <c r="AQ20" s="177"/>
      <c r="AR20" s="178"/>
      <c r="AS20" s="178"/>
      <c r="AT20" s="178"/>
      <c r="AU20" s="158">
        <f t="shared" si="0"/>
        <v>0</v>
      </c>
      <c r="AV20" s="159"/>
      <c r="AW20" s="159"/>
      <c r="AX20" s="159"/>
      <c r="AY20" s="159"/>
      <c r="AZ20" s="73"/>
      <c r="BA20" s="2"/>
      <c r="BB20" s="74"/>
      <c r="BC20" s="74"/>
      <c r="BD20" s="74"/>
      <c r="BE20" s="75"/>
      <c r="BF20" s="2"/>
    </row>
    <row r="21" spans="1:58" s="5" customFormat="1" ht="14" customHeight="1" x14ac:dyDescent="0.15">
      <c r="A21" s="70"/>
      <c r="B21" s="165" t="s">
        <v>65</v>
      </c>
      <c r="C21" s="166" t="s">
        <v>65</v>
      </c>
      <c r="D21" s="167" t="s">
        <v>65</v>
      </c>
      <c r="E21" s="168" t="s">
        <v>66</v>
      </c>
      <c r="F21" s="169" t="s">
        <v>66</v>
      </c>
      <c r="G21" s="169" t="s">
        <v>66</v>
      </c>
      <c r="H21" s="169" t="s">
        <v>66</v>
      </c>
      <c r="I21" s="169" t="s">
        <v>66</v>
      </c>
      <c r="J21" s="169" t="s">
        <v>66</v>
      </c>
      <c r="K21" s="169" t="s">
        <v>66</v>
      </c>
      <c r="L21" s="169" t="s">
        <v>66</v>
      </c>
      <c r="M21" s="169" t="s">
        <v>66</v>
      </c>
      <c r="N21" s="169" t="s">
        <v>66</v>
      </c>
      <c r="O21" s="169" t="s">
        <v>66</v>
      </c>
      <c r="P21" s="169" t="s">
        <v>66</v>
      </c>
      <c r="Q21" s="169" t="s">
        <v>66</v>
      </c>
      <c r="R21" s="169" t="s">
        <v>66</v>
      </c>
      <c r="S21" s="169" t="s">
        <v>66</v>
      </c>
      <c r="T21" s="169" t="s">
        <v>66</v>
      </c>
      <c r="U21" s="169" t="s">
        <v>66</v>
      </c>
      <c r="V21" s="169" t="s">
        <v>66</v>
      </c>
      <c r="W21" s="169" t="s">
        <v>66</v>
      </c>
      <c r="X21" s="169" t="s">
        <v>66</v>
      </c>
      <c r="Y21" s="170" t="s">
        <v>66</v>
      </c>
      <c r="Z21" s="171" t="s">
        <v>42</v>
      </c>
      <c r="AA21" s="172" t="s">
        <v>42</v>
      </c>
      <c r="AB21" s="172" t="s">
        <v>42</v>
      </c>
      <c r="AC21" s="173" t="s">
        <v>42</v>
      </c>
      <c r="AD21" s="174">
        <v>3337.7511</v>
      </c>
      <c r="AE21" s="175">
        <v>638.2702456585929</v>
      </c>
      <c r="AF21" s="175">
        <v>638.2702456585929</v>
      </c>
      <c r="AG21" s="176">
        <v>638.2702456585929</v>
      </c>
      <c r="AH21" s="177"/>
      <c r="AI21" s="178"/>
      <c r="AJ21" s="178"/>
      <c r="AK21" s="178"/>
      <c r="AL21" s="179">
        <f t="shared" si="1"/>
        <v>0</v>
      </c>
      <c r="AM21" s="180"/>
      <c r="AN21" s="180"/>
      <c r="AO21" s="180"/>
      <c r="AP21" s="180"/>
      <c r="AQ21" s="177"/>
      <c r="AR21" s="178"/>
      <c r="AS21" s="178"/>
      <c r="AT21" s="178"/>
      <c r="AU21" s="158">
        <f t="shared" si="0"/>
        <v>0</v>
      </c>
      <c r="AV21" s="159"/>
      <c r="AW21" s="159"/>
      <c r="AX21" s="159"/>
      <c r="AY21" s="159"/>
      <c r="AZ21" s="73"/>
      <c r="BA21" s="2"/>
      <c r="BB21" s="74"/>
      <c r="BC21" s="74"/>
      <c r="BD21" s="74"/>
      <c r="BE21" s="75"/>
      <c r="BF21" s="2"/>
    </row>
    <row r="22" spans="1:58" s="5" customFormat="1" ht="14" customHeight="1" x14ac:dyDescent="0.15">
      <c r="A22" s="70"/>
      <c r="B22" s="165" t="s">
        <v>67</v>
      </c>
      <c r="C22" s="166" t="s">
        <v>67</v>
      </c>
      <c r="D22" s="167" t="s">
        <v>67</v>
      </c>
      <c r="E22" s="168" t="s">
        <v>68</v>
      </c>
      <c r="F22" s="169" t="s">
        <v>68</v>
      </c>
      <c r="G22" s="169" t="s">
        <v>68</v>
      </c>
      <c r="H22" s="169" t="s">
        <v>68</v>
      </c>
      <c r="I22" s="169" t="s">
        <v>68</v>
      </c>
      <c r="J22" s="169" t="s">
        <v>68</v>
      </c>
      <c r="K22" s="169" t="s">
        <v>68</v>
      </c>
      <c r="L22" s="169" t="s">
        <v>68</v>
      </c>
      <c r="M22" s="169" t="s">
        <v>68</v>
      </c>
      <c r="N22" s="169" t="s">
        <v>68</v>
      </c>
      <c r="O22" s="169" t="s">
        <v>68</v>
      </c>
      <c r="P22" s="169" t="s">
        <v>68</v>
      </c>
      <c r="Q22" s="169" t="s">
        <v>68</v>
      </c>
      <c r="R22" s="169" t="s">
        <v>68</v>
      </c>
      <c r="S22" s="169" t="s">
        <v>68</v>
      </c>
      <c r="T22" s="169" t="s">
        <v>68</v>
      </c>
      <c r="U22" s="169" t="s">
        <v>68</v>
      </c>
      <c r="V22" s="169" t="s">
        <v>68</v>
      </c>
      <c r="W22" s="169" t="s">
        <v>68</v>
      </c>
      <c r="X22" s="169" t="s">
        <v>68</v>
      </c>
      <c r="Y22" s="170" t="s">
        <v>68</v>
      </c>
      <c r="Z22" s="171" t="s">
        <v>42</v>
      </c>
      <c r="AA22" s="172" t="s">
        <v>42</v>
      </c>
      <c r="AB22" s="172" t="s">
        <v>42</v>
      </c>
      <c r="AC22" s="173" t="s">
        <v>42</v>
      </c>
      <c r="AD22" s="174">
        <v>8200.9151000000002</v>
      </c>
      <c r="AE22" s="175">
        <v>638.2702456585929</v>
      </c>
      <c r="AF22" s="175">
        <v>638.2702456585929</v>
      </c>
      <c r="AG22" s="176">
        <v>638.2702456585929</v>
      </c>
      <c r="AH22" s="177"/>
      <c r="AI22" s="178"/>
      <c r="AJ22" s="178"/>
      <c r="AK22" s="178"/>
      <c r="AL22" s="179">
        <f t="shared" si="1"/>
        <v>0</v>
      </c>
      <c r="AM22" s="180"/>
      <c r="AN22" s="180"/>
      <c r="AO22" s="180"/>
      <c r="AP22" s="180"/>
      <c r="AQ22" s="177"/>
      <c r="AR22" s="178"/>
      <c r="AS22" s="178"/>
      <c r="AT22" s="178"/>
      <c r="AU22" s="158">
        <f t="shared" si="0"/>
        <v>0</v>
      </c>
      <c r="AV22" s="159"/>
      <c r="AW22" s="159"/>
      <c r="AX22" s="159"/>
      <c r="AY22" s="159"/>
      <c r="AZ22" s="73"/>
      <c r="BA22" s="2"/>
      <c r="BB22" s="74"/>
      <c r="BC22" s="74"/>
      <c r="BD22" s="74"/>
      <c r="BE22" s="75"/>
      <c r="BF22" s="2"/>
    </row>
    <row r="23" spans="1:58" s="5" customFormat="1" ht="14" customHeight="1" x14ac:dyDescent="0.15">
      <c r="A23" s="70"/>
      <c r="B23" s="165" t="s">
        <v>69</v>
      </c>
      <c r="C23" s="166" t="s">
        <v>69</v>
      </c>
      <c r="D23" s="167" t="s">
        <v>69</v>
      </c>
      <c r="E23" s="168" t="s">
        <v>70</v>
      </c>
      <c r="F23" s="169" t="s">
        <v>70</v>
      </c>
      <c r="G23" s="169" t="s">
        <v>70</v>
      </c>
      <c r="H23" s="169" t="s">
        <v>70</v>
      </c>
      <c r="I23" s="169" t="s">
        <v>70</v>
      </c>
      <c r="J23" s="169" t="s">
        <v>70</v>
      </c>
      <c r="K23" s="169" t="s">
        <v>70</v>
      </c>
      <c r="L23" s="169" t="s">
        <v>70</v>
      </c>
      <c r="M23" s="169" t="s">
        <v>70</v>
      </c>
      <c r="N23" s="169" t="s">
        <v>70</v>
      </c>
      <c r="O23" s="169" t="s">
        <v>70</v>
      </c>
      <c r="P23" s="169" t="s">
        <v>70</v>
      </c>
      <c r="Q23" s="169" t="s">
        <v>70</v>
      </c>
      <c r="R23" s="169" t="s">
        <v>70</v>
      </c>
      <c r="S23" s="169" t="s">
        <v>70</v>
      </c>
      <c r="T23" s="169" t="s">
        <v>70</v>
      </c>
      <c r="U23" s="169" t="s">
        <v>70</v>
      </c>
      <c r="V23" s="169" t="s">
        <v>70</v>
      </c>
      <c r="W23" s="169" t="s">
        <v>70</v>
      </c>
      <c r="X23" s="169" t="s">
        <v>70</v>
      </c>
      <c r="Y23" s="170" t="s">
        <v>70</v>
      </c>
      <c r="Z23" s="171" t="s">
        <v>42</v>
      </c>
      <c r="AA23" s="172" t="s">
        <v>42</v>
      </c>
      <c r="AB23" s="172" t="s">
        <v>42</v>
      </c>
      <c r="AC23" s="173" t="s">
        <v>42</v>
      </c>
      <c r="AD23" s="174">
        <v>12240</v>
      </c>
      <c r="AE23" s="175">
        <v>638.2702456585929</v>
      </c>
      <c r="AF23" s="175">
        <v>638.2702456585929</v>
      </c>
      <c r="AG23" s="176">
        <v>638.2702456585929</v>
      </c>
      <c r="AH23" s="177"/>
      <c r="AI23" s="178"/>
      <c r="AJ23" s="178"/>
      <c r="AK23" s="178"/>
      <c r="AL23" s="179">
        <f t="shared" si="1"/>
        <v>0</v>
      </c>
      <c r="AM23" s="180"/>
      <c r="AN23" s="180"/>
      <c r="AO23" s="180"/>
      <c r="AP23" s="180"/>
      <c r="AQ23" s="177"/>
      <c r="AR23" s="178"/>
      <c r="AS23" s="178"/>
      <c r="AT23" s="178"/>
      <c r="AU23" s="158">
        <f t="shared" si="0"/>
        <v>0</v>
      </c>
      <c r="AV23" s="159"/>
      <c r="AW23" s="159"/>
      <c r="AX23" s="159"/>
      <c r="AY23" s="159"/>
      <c r="AZ23" s="73"/>
      <c r="BA23" s="2"/>
      <c r="BB23" s="74"/>
      <c r="BC23" s="74"/>
      <c r="BD23" s="74"/>
      <c r="BE23" s="75"/>
      <c r="BF23" s="2"/>
    </row>
    <row r="24" spans="1:58" s="5" customFormat="1" ht="14" customHeight="1" x14ac:dyDescent="0.15">
      <c r="A24" s="70"/>
      <c r="B24" s="165" t="s">
        <v>71</v>
      </c>
      <c r="C24" s="166" t="s">
        <v>71</v>
      </c>
      <c r="D24" s="167" t="s">
        <v>71</v>
      </c>
      <c r="E24" s="168" t="s">
        <v>72</v>
      </c>
      <c r="F24" s="169" t="s">
        <v>72</v>
      </c>
      <c r="G24" s="169" t="s">
        <v>72</v>
      </c>
      <c r="H24" s="169" t="s">
        <v>72</v>
      </c>
      <c r="I24" s="169" t="s">
        <v>72</v>
      </c>
      <c r="J24" s="169" t="s">
        <v>72</v>
      </c>
      <c r="K24" s="169" t="s">
        <v>72</v>
      </c>
      <c r="L24" s="169" t="s">
        <v>72</v>
      </c>
      <c r="M24" s="169" t="s">
        <v>72</v>
      </c>
      <c r="N24" s="169" t="s">
        <v>72</v>
      </c>
      <c r="O24" s="169" t="s">
        <v>72</v>
      </c>
      <c r="P24" s="169" t="s">
        <v>72</v>
      </c>
      <c r="Q24" s="169" t="s">
        <v>72</v>
      </c>
      <c r="R24" s="169" t="s">
        <v>72</v>
      </c>
      <c r="S24" s="169" t="s">
        <v>72</v>
      </c>
      <c r="T24" s="169" t="s">
        <v>72</v>
      </c>
      <c r="U24" s="169" t="s">
        <v>72</v>
      </c>
      <c r="V24" s="169" t="s">
        <v>72</v>
      </c>
      <c r="W24" s="169" t="s">
        <v>72</v>
      </c>
      <c r="X24" s="169" t="s">
        <v>72</v>
      </c>
      <c r="Y24" s="170" t="s">
        <v>72</v>
      </c>
      <c r="Z24" s="171" t="s">
        <v>42</v>
      </c>
      <c r="AA24" s="172" t="s">
        <v>42</v>
      </c>
      <c r="AB24" s="172" t="s">
        <v>42</v>
      </c>
      <c r="AC24" s="173" t="s">
        <v>42</v>
      </c>
      <c r="AD24" s="174">
        <v>596.14800000000002</v>
      </c>
      <c r="AE24" s="175">
        <v>638.2702456585929</v>
      </c>
      <c r="AF24" s="175">
        <v>638.2702456585929</v>
      </c>
      <c r="AG24" s="176">
        <v>638.2702456585929</v>
      </c>
      <c r="AH24" s="177"/>
      <c r="AI24" s="178"/>
      <c r="AJ24" s="178"/>
      <c r="AK24" s="178"/>
      <c r="AL24" s="179">
        <f t="shared" si="1"/>
        <v>0</v>
      </c>
      <c r="AM24" s="180"/>
      <c r="AN24" s="180"/>
      <c r="AO24" s="180"/>
      <c r="AP24" s="180"/>
      <c r="AQ24" s="177"/>
      <c r="AR24" s="178"/>
      <c r="AS24" s="178"/>
      <c r="AT24" s="178"/>
      <c r="AU24" s="158">
        <f t="shared" si="0"/>
        <v>0</v>
      </c>
      <c r="AV24" s="159"/>
      <c r="AW24" s="159"/>
      <c r="AX24" s="159"/>
      <c r="AY24" s="159"/>
      <c r="AZ24" s="73"/>
      <c r="BA24" s="2"/>
      <c r="BB24" s="74"/>
      <c r="BC24" s="74"/>
      <c r="BD24" s="74"/>
      <c r="BE24" s="75"/>
      <c r="BF24" s="2"/>
    </row>
    <row r="25" spans="1:58" s="5" customFormat="1" ht="14" customHeight="1" x14ac:dyDescent="0.15">
      <c r="A25" s="70"/>
      <c r="B25" s="165" t="s">
        <v>73</v>
      </c>
      <c r="C25" s="166" t="s">
        <v>73</v>
      </c>
      <c r="D25" s="167" t="s">
        <v>73</v>
      </c>
      <c r="E25" s="168" t="s">
        <v>74</v>
      </c>
      <c r="F25" s="169" t="s">
        <v>74</v>
      </c>
      <c r="G25" s="169" t="s">
        <v>74</v>
      </c>
      <c r="H25" s="169" t="s">
        <v>74</v>
      </c>
      <c r="I25" s="169" t="s">
        <v>74</v>
      </c>
      <c r="J25" s="169" t="s">
        <v>74</v>
      </c>
      <c r="K25" s="169" t="s">
        <v>74</v>
      </c>
      <c r="L25" s="169" t="s">
        <v>74</v>
      </c>
      <c r="M25" s="169" t="s">
        <v>74</v>
      </c>
      <c r="N25" s="169" t="s">
        <v>74</v>
      </c>
      <c r="O25" s="169" t="s">
        <v>74</v>
      </c>
      <c r="P25" s="169" t="s">
        <v>74</v>
      </c>
      <c r="Q25" s="169" t="s">
        <v>74</v>
      </c>
      <c r="R25" s="169" t="s">
        <v>74</v>
      </c>
      <c r="S25" s="169" t="s">
        <v>74</v>
      </c>
      <c r="T25" s="169" t="s">
        <v>74</v>
      </c>
      <c r="U25" s="169" t="s">
        <v>74</v>
      </c>
      <c r="V25" s="169" t="s">
        <v>74</v>
      </c>
      <c r="W25" s="169" t="s">
        <v>74</v>
      </c>
      <c r="X25" s="169" t="s">
        <v>74</v>
      </c>
      <c r="Y25" s="170" t="s">
        <v>74</v>
      </c>
      <c r="Z25" s="171" t="s">
        <v>42</v>
      </c>
      <c r="AA25" s="172" t="s">
        <v>42</v>
      </c>
      <c r="AB25" s="172" t="s">
        <v>42</v>
      </c>
      <c r="AC25" s="173" t="s">
        <v>42</v>
      </c>
      <c r="AD25" s="174">
        <v>955.79200000000003</v>
      </c>
      <c r="AE25" s="175">
        <v>638.2702456585929</v>
      </c>
      <c r="AF25" s="175">
        <v>638.2702456585929</v>
      </c>
      <c r="AG25" s="176">
        <v>638.2702456585929</v>
      </c>
      <c r="AH25" s="177"/>
      <c r="AI25" s="178"/>
      <c r="AJ25" s="178"/>
      <c r="AK25" s="178"/>
      <c r="AL25" s="179">
        <f t="shared" si="1"/>
        <v>0</v>
      </c>
      <c r="AM25" s="180"/>
      <c r="AN25" s="180"/>
      <c r="AO25" s="180"/>
      <c r="AP25" s="180"/>
      <c r="AQ25" s="177"/>
      <c r="AR25" s="178"/>
      <c r="AS25" s="178"/>
      <c r="AT25" s="178"/>
      <c r="AU25" s="158">
        <f t="shared" si="0"/>
        <v>0</v>
      </c>
      <c r="AV25" s="159"/>
      <c r="AW25" s="159"/>
      <c r="AX25" s="159"/>
      <c r="AY25" s="159"/>
      <c r="AZ25" s="73"/>
      <c r="BA25" s="2"/>
      <c r="BB25" s="74"/>
      <c r="BC25" s="74"/>
      <c r="BD25" s="74"/>
      <c r="BE25" s="75"/>
      <c r="BF25" s="2"/>
    </row>
    <row r="26" spans="1:58" s="5" customFormat="1" ht="14" customHeight="1" x14ac:dyDescent="0.15">
      <c r="A26" s="70"/>
      <c r="B26" s="165" t="s">
        <v>75</v>
      </c>
      <c r="C26" s="166" t="s">
        <v>75</v>
      </c>
      <c r="D26" s="167" t="s">
        <v>75</v>
      </c>
      <c r="E26" s="168" t="s">
        <v>76</v>
      </c>
      <c r="F26" s="169" t="s">
        <v>76</v>
      </c>
      <c r="G26" s="169" t="s">
        <v>76</v>
      </c>
      <c r="H26" s="169" t="s">
        <v>76</v>
      </c>
      <c r="I26" s="169" t="s">
        <v>76</v>
      </c>
      <c r="J26" s="169" t="s">
        <v>76</v>
      </c>
      <c r="K26" s="169" t="s">
        <v>76</v>
      </c>
      <c r="L26" s="169" t="s">
        <v>76</v>
      </c>
      <c r="M26" s="169" t="s">
        <v>76</v>
      </c>
      <c r="N26" s="169" t="s">
        <v>76</v>
      </c>
      <c r="O26" s="169" t="s">
        <v>76</v>
      </c>
      <c r="P26" s="169" t="s">
        <v>76</v>
      </c>
      <c r="Q26" s="169" t="s">
        <v>76</v>
      </c>
      <c r="R26" s="169" t="s">
        <v>76</v>
      </c>
      <c r="S26" s="169" t="s">
        <v>76</v>
      </c>
      <c r="T26" s="169" t="s">
        <v>76</v>
      </c>
      <c r="U26" s="169" t="s">
        <v>76</v>
      </c>
      <c r="V26" s="169" t="s">
        <v>76</v>
      </c>
      <c r="W26" s="169" t="s">
        <v>76</v>
      </c>
      <c r="X26" s="169" t="s">
        <v>76</v>
      </c>
      <c r="Y26" s="170" t="s">
        <v>76</v>
      </c>
      <c r="Z26" s="171" t="s">
        <v>42</v>
      </c>
      <c r="AA26" s="172" t="s">
        <v>42</v>
      </c>
      <c r="AB26" s="172" t="s">
        <v>42</v>
      </c>
      <c r="AC26" s="173" t="s">
        <v>42</v>
      </c>
      <c r="AD26" s="174">
        <v>936.37429999999995</v>
      </c>
      <c r="AE26" s="175">
        <v>638.2702456585929</v>
      </c>
      <c r="AF26" s="175">
        <v>638.2702456585929</v>
      </c>
      <c r="AG26" s="176">
        <v>638.2702456585929</v>
      </c>
      <c r="AH26" s="177"/>
      <c r="AI26" s="178"/>
      <c r="AJ26" s="178"/>
      <c r="AK26" s="178"/>
      <c r="AL26" s="179">
        <f t="shared" si="1"/>
        <v>0</v>
      </c>
      <c r="AM26" s="180"/>
      <c r="AN26" s="180"/>
      <c r="AO26" s="180"/>
      <c r="AP26" s="180"/>
      <c r="AQ26" s="177"/>
      <c r="AR26" s="178"/>
      <c r="AS26" s="178"/>
      <c r="AT26" s="178"/>
      <c r="AU26" s="158">
        <f t="shared" si="0"/>
        <v>0</v>
      </c>
      <c r="AV26" s="159"/>
      <c r="AW26" s="159"/>
      <c r="AX26" s="159"/>
      <c r="AY26" s="159"/>
      <c r="AZ26" s="76"/>
      <c r="BA26" s="2"/>
      <c r="BB26" s="77"/>
      <c r="BC26" s="77"/>
      <c r="BD26" s="77"/>
      <c r="BE26" s="75"/>
      <c r="BF26" s="2"/>
    </row>
    <row r="27" spans="1:58" s="5" customFormat="1" ht="14" customHeight="1" x14ac:dyDescent="0.15">
      <c r="A27" s="70"/>
      <c r="B27" s="165" t="s">
        <v>77</v>
      </c>
      <c r="C27" s="166" t="s">
        <v>77</v>
      </c>
      <c r="D27" s="167" t="s">
        <v>77</v>
      </c>
      <c r="E27" s="168" t="s">
        <v>78</v>
      </c>
      <c r="F27" s="169" t="s">
        <v>78</v>
      </c>
      <c r="G27" s="169" t="s">
        <v>78</v>
      </c>
      <c r="H27" s="169" t="s">
        <v>78</v>
      </c>
      <c r="I27" s="169" t="s">
        <v>78</v>
      </c>
      <c r="J27" s="169" t="s">
        <v>78</v>
      </c>
      <c r="K27" s="169" t="s">
        <v>78</v>
      </c>
      <c r="L27" s="169" t="s">
        <v>78</v>
      </c>
      <c r="M27" s="169" t="s">
        <v>78</v>
      </c>
      <c r="N27" s="169" t="s">
        <v>78</v>
      </c>
      <c r="O27" s="169" t="s">
        <v>78</v>
      </c>
      <c r="P27" s="169" t="s">
        <v>78</v>
      </c>
      <c r="Q27" s="169" t="s">
        <v>78</v>
      </c>
      <c r="R27" s="169" t="s">
        <v>78</v>
      </c>
      <c r="S27" s="169" t="s">
        <v>78</v>
      </c>
      <c r="T27" s="169" t="s">
        <v>78</v>
      </c>
      <c r="U27" s="169" t="s">
        <v>78</v>
      </c>
      <c r="V27" s="169" t="s">
        <v>78</v>
      </c>
      <c r="W27" s="169" t="s">
        <v>78</v>
      </c>
      <c r="X27" s="169" t="s">
        <v>78</v>
      </c>
      <c r="Y27" s="170" t="s">
        <v>78</v>
      </c>
      <c r="Z27" s="171" t="s">
        <v>42</v>
      </c>
      <c r="AA27" s="172" t="s">
        <v>42</v>
      </c>
      <c r="AB27" s="172" t="s">
        <v>42</v>
      </c>
      <c r="AC27" s="173" t="s">
        <v>42</v>
      </c>
      <c r="AD27" s="174">
        <v>1842.62</v>
      </c>
      <c r="AE27" s="175">
        <v>638.2702456585929</v>
      </c>
      <c r="AF27" s="175">
        <v>638.2702456585929</v>
      </c>
      <c r="AG27" s="176">
        <v>638.2702456585929</v>
      </c>
      <c r="AH27" s="177"/>
      <c r="AI27" s="178"/>
      <c r="AJ27" s="178"/>
      <c r="AK27" s="178"/>
      <c r="AL27" s="179">
        <f t="shared" si="1"/>
        <v>0</v>
      </c>
      <c r="AM27" s="180"/>
      <c r="AN27" s="180"/>
      <c r="AO27" s="180"/>
      <c r="AP27" s="180"/>
      <c r="AQ27" s="177"/>
      <c r="AR27" s="178"/>
      <c r="AS27" s="178"/>
      <c r="AT27" s="178"/>
      <c r="AU27" s="158">
        <f t="shared" si="0"/>
        <v>0</v>
      </c>
      <c r="AV27" s="159"/>
      <c r="AW27" s="159"/>
      <c r="AX27" s="159"/>
      <c r="AY27" s="159"/>
      <c r="AZ27" s="70"/>
      <c r="BA27" s="2"/>
      <c r="BF27" s="2"/>
    </row>
    <row r="28" spans="1:58" s="79" customFormat="1" ht="14" customHeight="1" x14ac:dyDescent="0.15">
      <c r="A28" s="78"/>
      <c r="B28" s="165" t="s">
        <v>79</v>
      </c>
      <c r="C28" s="166" t="s">
        <v>79</v>
      </c>
      <c r="D28" s="167" t="s">
        <v>79</v>
      </c>
      <c r="E28" s="168" t="s">
        <v>80</v>
      </c>
      <c r="F28" s="169" t="s">
        <v>80</v>
      </c>
      <c r="G28" s="169" t="s">
        <v>80</v>
      </c>
      <c r="H28" s="169" t="s">
        <v>80</v>
      </c>
      <c r="I28" s="169" t="s">
        <v>80</v>
      </c>
      <c r="J28" s="169" t="s">
        <v>80</v>
      </c>
      <c r="K28" s="169" t="s">
        <v>80</v>
      </c>
      <c r="L28" s="169" t="s">
        <v>80</v>
      </c>
      <c r="M28" s="169" t="s">
        <v>80</v>
      </c>
      <c r="N28" s="169" t="s">
        <v>80</v>
      </c>
      <c r="O28" s="169" t="s">
        <v>80</v>
      </c>
      <c r="P28" s="169" t="s">
        <v>80</v>
      </c>
      <c r="Q28" s="169" t="s">
        <v>80</v>
      </c>
      <c r="R28" s="169" t="s">
        <v>80</v>
      </c>
      <c r="S28" s="169" t="s">
        <v>80</v>
      </c>
      <c r="T28" s="169" t="s">
        <v>80</v>
      </c>
      <c r="U28" s="169" t="s">
        <v>80</v>
      </c>
      <c r="V28" s="169" t="s">
        <v>80</v>
      </c>
      <c r="W28" s="169" t="s">
        <v>80</v>
      </c>
      <c r="X28" s="169" t="s">
        <v>80</v>
      </c>
      <c r="Y28" s="170" t="s">
        <v>80</v>
      </c>
      <c r="Z28" s="171" t="s">
        <v>42</v>
      </c>
      <c r="AA28" s="172" t="s">
        <v>42</v>
      </c>
      <c r="AB28" s="172" t="s">
        <v>42</v>
      </c>
      <c r="AC28" s="173" t="s">
        <v>42</v>
      </c>
      <c r="AD28" s="174">
        <v>2560.25</v>
      </c>
      <c r="AE28" s="175">
        <v>638.2702456585929</v>
      </c>
      <c r="AF28" s="175">
        <v>638.2702456585929</v>
      </c>
      <c r="AG28" s="176">
        <v>638.2702456585929</v>
      </c>
      <c r="AH28" s="177"/>
      <c r="AI28" s="178"/>
      <c r="AJ28" s="178"/>
      <c r="AK28" s="178"/>
      <c r="AL28" s="179">
        <f t="shared" si="1"/>
        <v>0</v>
      </c>
      <c r="AM28" s="180"/>
      <c r="AN28" s="180"/>
      <c r="AO28" s="180"/>
      <c r="AP28" s="180"/>
      <c r="AQ28" s="177"/>
      <c r="AR28" s="178"/>
      <c r="AS28" s="178"/>
      <c r="AT28" s="178"/>
      <c r="AU28" s="158">
        <f t="shared" si="0"/>
        <v>0</v>
      </c>
      <c r="AV28" s="159"/>
      <c r="AW28" s="159"/>
      <c r="AX28" s="159"/>
      <c r="AY28" s="159"/>
      <c r="AZ28" s="78"/>
      <c r="BA28" s="2"/>
      <c r="BF28" s="2"/>
    </row>
    <row r="29" spans="1:58" s="5" customFormat="1" ht="14" customHeight="1" x14ac:dyDescent="0.15">
      <c r="A29" s="70"/>
      <c r="B29" s="165" t="s">
        <v>81</v>
      </c>
      <c r="C29" s="166" t="s">
        <v>81</v>
      </c>
      <c r="D29" s="167" t="s">
        <v>81</v>
      </c>
      <c r="E29" s="168" t="s">
        <v>82</v>
      </c>
      <c r="F29" s="169" t="s">
        <v>82</v>
      </c>
      <c r="G29" s="169" t="s">
        <v>82</v>
      </c>
      <c r="H29" s="169" t="s">
        <v>82</v>
      </c>
      <c r="I29" s="169" t="s">
        <v>82</v>
      </c>
      <c r="J29" s="169" t="s">
        <v>82</v>
      </c>
      <c r="K29" s="169" t="s">
        <v>82</v>
      </c>
      <c r="L29" s="169" t="s">
        <v>82</v>
      </c>
      <c r="M29" s="169" t="s">
        <v>82</v>
      </c>
      <c r="N29" s="169" t="s">
        <v>82</v>
      </c>
      <c r="O29" s="169" t="s">
        <v>82</v>
      </c>
      <c r="P29" s="169" t="s">
        <v>82</v>
      </c>
      <c r="Q29" s="169" t="s">
        <v>82</v>
      </c>
      <c r="R29" s="169" t="s">
        <v>82</v>
      </c>
      <c r="S29" s="169" t="s">
        <v>82</v>
      </c>
      <c r="T29" s="169" t="s">
        <v>82</v>
      </c>
      <c r="U29" s="169" t="s">
        <v>82</v>
      </c>
      <c r="V29" s="169" t="s">
        <v>82</v>
      </c>
      <c r="W29" s="169" t="s">
        <v>82</v>
      </c>
      <c r="X29" s="169" t="s">
        <v>82</v>
      </c>
      <c r="Y29" s="170" t="s">
        <v>82</v>
      </c>
      <c r="Z29" s="171" t="s">
        <v>42</v>
      </c>
      <c r="AA29" s="172" t="s">
        <v>42</v>
      </c>
      <c r="AB29" s="172" t="s">
        <v>42</v>
      </c>
      <c r="AC29" s="173" t="s">
        <v>42</v>
      </c>
      <c r="AD29" s="174">
        <v>1021</v>
      </c>
      <c r="AE29" s="175">
        <v>638.2702456585929</v>
      </c>
      <c r="AF29" s="175">
        <v>638.2702456585929</v>
      </c>
      <c r="AG29" s="176">
        <v>638.2702456585929</v>
      </c>
      <c r="AH29" s="177"/>
      <c r="AI29" s="178"/>
      <c r="AJ29" s="178"/>
      <c r="AK29" s="178"/>
      <c r="AL29" s="179">
        <f t="shared" si="1"/>
        <v>0</v>
      </c>
      <c r="AM29" s="180"/>
      <c r="AN29" s="180"/>
      <c r="AO29" s="180"/>
      <c r="AP29" s="180"/>
      <c r="AQ29" s="177"/>
      <c r="AR29" s="178"/>
      <c r="AS29" s="178"/>
      <c r="AT29" s="178"/>
      <c r="AU29" s="158">
        <f t="shared" si="0"/>
        <v>0</v>
      </c>
      <c r="AV29" s="159"/>
      <c r="AW29" s="159"/>
      <c r="AX29" s="159"/>
      <c r="AY29" s="159"/>
      <c r="AZ29" s="76"/>
      <c r="BA29" s="2"/>
      <c r="BB29" s="77"/>
      <c r="BC29" s="77"/>
      <c r="BD29" s="77"/>
      <c r="BE29" s="72"/>
      <c r="BF29" s="2"/>
    </row>
    <row r="30" spans="1:58" s="5" customFormat="1" ht="14" customHeight="1" x14ac:dyDescent="0.15">
      <c r="A30" s="70"/>
      <c r="B30" s="165" t="s">
        <v>83</v>
      </c>
      <c r="C30" s="166" t="s">
        <v>83</v>
      </c>
      <c r="D30" s="167" t="s">
        <v>83</v>
      </c>
      <c r="E30" s="168" t="s">
        <v>84</v>
      </c>
      <c r="F30" s="169" t="s">
        <v>84</v>
      </c>
      <c r="G30" s="169" t="s">
        <v>84</v>
      </c>
      <c r="H30" s="169" t="s">
        <v>84</v>
      </c>
      <c r="I30" s="169" t="s">
        <v>84</v>
      </c>
      <c r="J30" s="169" t="s">
        <v>84</v>
      </c>
      <c r="K30" s="169" t="s">
        <v>84</v>
      </c>
      <c r="L30" s="169" t="s">
        <v>84</v>
      </c>
      <c r="M30" s="169" t="s">
        <v>84</v>
      </c>
      <c r="N30" s="169" t="s">
        <v>84</v>
      </c>
      <c r="O30" s="169" t="s">
        <v>84</v>
      </c>
      <c r="P30" s="169" t="s">
        <v>84</v>
      </c>
      <c r="Q30" s="169" t="s">
        <v>84</v>
      </c>
      <c r="R30" s="169" t="s">
        <v>84</v>
      </c>
      <c r="S30" s="169" t="s">
        <v>84</v>
      </c>
      <c r="T30" s="169" t="s">
        <v>84</v>
      </c>
      <c r="U30" s="169" t="s">
        <v>84</v>
      </c>
      <c r="V30" s="169" t="s">
        <v>84</v>
      </c>
      <c r="W30" s="169" t="s">
        <v>84</v>
      </c>
      <c r="X30" s="169" t="s">
        <v>84</v>
      </c>
      <c r="Y30" s="170" t="s">
        <v>84</v>
      </c>
      <c r="Z30" s="171" t="s">
        <v>42</v>
      </c>
      <c r="AA30" s="172" t="s">
        <v>42</v>
      </c>
      <c r="AB30" s="172" t="s">
        <v>42</v>
      </c>
      <c r="AC30" s="173" t="s">
        <v>42</v>
      </c>
      <c r="AD30" s="174">
        <v>807.5</v>
      </c>
      <c r="AE30" s="175">
        <v>638.2702456585929</v>
      </c>
      <c r="AF30" s="175">
        <v>638.2702456585929</v>
      </c>
      <c r="AG30" s="176">
        <v>638.2702456585929</v>
      </c>
      <c r="AH30" s="177"/>
      <c r="AI30" s="178"/>
      <c r="AJ30" s="178"/>
      <c r="AK30" s="178"/>
      <c r="AL30" s="179">
        <f t="shared" si="1"/>
        <v>0</v>
      </c>
      <c r="AM30" s="180"/>
      <c r="AN30" s="180"/>
      <c r="AO30" s="180"/>
      <c r="AP30" s="180"/>
      <c r="AQ30" s="177"/>
      <c r="AR30" s="178"/>
      <c r="AS30" s="178"/>
      <c r="AT30" s="178"/>
      <c r="AU30" s="158">
        <f t="shared" si="0"/>
        <v>0</v>
      </c>
      <c r="AV30" s="159"/>
      <c r="AW30" s="159"/>
      <c r="AX30" s="159"/>
      <c r="AY30" s="159"/>
      <c r="AZ30" s="76"/>
      <c r="BA30" s="2"/>
      <c r="BB30" s="77"/>
      <c r="BC30" s="77"/>
      <c r="BD30" s="77"/>
      <c r="BE30" s="72"/>
      <c r="BF30" s="2"/>
    </row>
    <row r="31" spans="1:58" s="5" customFormat="1" ht="14" customHeight="1" x14ac:dyDescent="0.15">
      <c r="A31" s="70"/>
      <c r="B31" s="165" t="s">
        <v>85</v>
      </c>
      <c r="C31" s="166" t="s">
        <v>85</v>
      </c>
      <c r="D31" s="167" t="s">
        <v>85</v>
      </c>
      <c r="E31" s="168" t="s">
        <v>86</v>
      </c>
      <c r="F31" s="169" t="s">
        <v>86</v>
      </c>
      <c r="G31" s="169" t="s">
        <v>86</v>
      </c>
      <c r="H31" s="169" t="s">
        <v>86</v>
      </c>
      <c r="I31" s="169" t="s">
        <v>86</v>
      </c>
      <c r="J31" s="169" t="s">
        <v>86</v>
      </c>
      <c r="K31" s="169" t="s">
        <v>86</v>
      </c>
      <c r="L31" s="169" t="s">
        <v>86</v>
      </c>
      <c r="M31" s="169" t="s">
        <v>86</v>
      </c>
      <c r="N31" s="169" t="s">
        <v>86</v>
      </c>
      <c r="O31" s="169" t="s">
        <v>86</v>
      </c>
      <c r="P31" s="169" t="s">
        <v>86</v>
      </c>
      <c r="Q31" s="169" t="s">
        <v>86</v>
      </c>
      <c r="R31" s="169" t="s">
        <v>86</v>
      </c>
      <c r="S31" s="169" t="s">
        <v>86</v>
      </c>
      <c r="T31" s="169" t="s">
        <v>86</v>
      </c>
      <c r="U31" s="169" t="s">
        <v>86</v>
      </c>
      <c r="V31" s="169" t="s">
        <v>86</v>
      </c>
      <c r="W31" s="169" t="s">
        <v>86</v>
      </c>
      <c r="X31" s="169" t="s">
        <v>86</v>
      </c>
      <c r="Y31" s="170" t="s">
        <v>86</v>
      </c>
      <c r="Z31" s="171" t="s">
        <v>42</v>
      </c>
      <c r="AA31" s="172" t="s">
        <v>42</v>
      </c>
      <c r="AB31" s="172" t="s">
        <v>42</v>
      </c>
      <c r="AC31" s="173" t="s">
        <v>42</v>
      </c>
      <c r="AD31" s="174">
        <v>1021.6</v>
      </c>
      <c r="AE31" s="175">
        <v>638.2702456585929</v>
      </c>
      <c r="AF31" s="175">
        <v>638.2702456585929</v>
      </c>
      <c r="AG31" s="176">
        <v>638.2702456585929</v>
      </c>
      <c r="AH31" s="177"/>
      <c r="AI31" s="178"/>
      <c r="AJ31" s="178"/>
      <c r="AK31" s="178"/>
      <c r="AL31" s="179">
        <f t="shared" si="1"/>
        <v>0</v>
      </c>
      <c r="AM31" s="180"/>
      <c r="AN31" s="180"/>
      <c r="AO31" s="180"/>
      <c r="AP31" s="180"/>
      <c r="AQ31" s="177"/>
      <c r="AR31" s="178"/>
      <c r="AS31" s="178"/>
      <c r="AT31" s="178"/>
      <c r="AU31" s="158">
        <f t="shared" si="0"/>
        <v>0</v>
      </c>
      <c r="AV31" s="159"/>
      <c r="AW31" s="159"/>
      <c r="AX31" s="159"/>
      <c r="AY31" s="159"/>
      <c r="AZ31" s="76"/>
      <c r="BA31" s="2"/>
      <c r="BB31" s="77"/>
      <c r="BC31" s="77"/>
      <c r="BD31" s="77"/>
      <c r="BE31" s="75"/>
      <c r="BF31" s="2"/>
    </row>
    <row r="32" spans="1:58" s="5" customFormat="1" ht="14" customHeight="1" x14ac:dyDescent="0.15">
      <c r="A32" s="70"/>
      <c r="B32" s="165" t="s">
        <v>87</v>
      </c>
      <c r="C32" s="166" t="s">
        <v>87</v>
      </c>
      <c r="D32" s="167" t="s">
        <v>87</v>
      </c>
      <c r="E32" s="168" t="s">
        <v>88</v>
      </c>
      <c r="F32" s="169" t="s">
        <v>88</v>
      </c>
      <c r="G32" s="169" t="s">
        <v>88</v>
      </c>
      <c r="H32" s="169" t="s">
        <v>88</v>
      </c>
      <c r="I32" s="169" t="s">
        <v>88</v>
      </c>
      <c r="J32" s="169" t="s">
        <v>88</v>
      </c>
      <c r="K32" s="169" t="s">
        <v>88</v>
      </c>
      <c r="L32" s="169" t="s">
        <v>88</v>
      </c>
      <c r="M32" s="169" t="s">
        <v>88</v>
      </c>
      <c r="N32" s="169" t="s">
        <v>88</v>
      </c>
      <c r="O32" s="169" t="s">
        <v>88</v>
      </c>
      <c r="P32" s="169" t="s">
        <v>88</v>
      </c>
      <c r="Q32" s="169" t="s">
        <v>88</v>
      </c>
      <c r="R32" s="169" t="s">
        <v>88</v>
      </c>
      <c r="S32" s="169" t="s">
        <v>88</v>
      </c>
      <c r="T32" s="169" t="s">
        <v>88</v>
      </c>
      <c r="U32" s="169" t="s">
        <v>88</v>
      </c>
      <c r="V32" s="169" t="s">
        <v>88</v>
      </c>
      <c r="W32" s="169" t="s">
        <v>88</v>
      </c>
      <c r="X32" s="169" t="s">
        <v>88</v>
      </c>
      <c r="Y32" s="170" t="s">
        <v>88</v>
      </c>
      <c r="Z32" s="171" t="s">
        <v>42</v>
      </c>
      <c r="AA32" s="172" t="s">
        <v>42</v>
      </c>
      <c r="AB32" s="172" t="s">
        <v>42</v>
      </c>
      <c r="AC32" s="173" t="s">
        <v>42</v>
      </c>
      <c r="AD32" s="174">
        <v>25000</v>
      </c>
      <c r="AE32" s="175">
        <v>638.2702456585929</v>
      </c>
      <c r="AF32" s="175">
        <v>638.2702456585929</v>
      </c>
      <c r="AG32" s="176">
        <v>638.2702456585929</v>
      </c>
      <c r="AH32" s="177"/>
      <c r="AI32" s="178"/>
      <c r="AJ32" s="178"/>
      <c r="AK32" s="178"/>
      <c r="AL32" s="179">
        <f t="shared" si="1"/>
        <v>0</v>
      </c>
      <c r="AM32" s="180"/>
      <c r="AN32" s="180"/>
      <c r="AO32" s="180"/>
      <c r="AP32" s="180"/>
      <c r="AQ32" s="177"/>
      <c r="AR32" s="178"/>
      <c r="AS32" s="178"/>
      <c r="AT32" s="178"/>
      <c r="AU32" s="158">
        <f t="shared" si="0"/>
        <v>0</v>
      </c>
      <c r="AV32" s="159"/>
      <c r="AW32" s="159"/>
      <c r="AX32" s="159"/>
      <c r="AY32" s="159"/>
      <c r="AZ32" s="76"/>
      <c r="BA32" s="2"/>
      <c r="BB32" s="77"/>
      <c r="BC32" s="77"/>
      <c r="BD32" s="77"/>
      <c r="BE32" s="75"/>
      <c r="BF32" s="2"/>
    </row>
    <row r="33" spans="1:58" s="5" customFormat="1" ht="14" customHeight="1" x14ac:dyDescent="0.15">
      <c r="A33" s="70"/>
      <c r="B33" s="184" t="s">
        <v>89</v>
      </c>
      <c r="C33" s="185"/>
      <c r="D33" s="186"/>
      <c r="E33" s="168" t="s">
        <v>90</v>
      </c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70"/>
      <c r="Z33" s="171" t="s">
        <v>42</v>
      </c>
      <c r="AA33" s="172"/>
      <c r="AB33" s="172"/>
      <c r="AC33" s="173"/>
      <c r="AD33" s="187">
        <v>146670</v>
      </c>
      <c r="AE33" s="188">
        <v>638.2702456585929</v>
      </c>
      <c r="AF33" s="188">
        <v>638.2702456585929</v>
      </c>
      <c r="AG33" s="189">
        <v>638.2702456585929</v>
      </c>
      <c r="AH33" s="177"/>
      <c r="AI33" s="178"/>
      <c r="AJ33" s="178"/>
      <c r="AK33" s="178"/>
      <c r="AL33" s="179">
        <f t="shared" si="1"/>
        <v>0</v>
      </c>
      <c r="AM33" s="180"/>
      <c r="AN33" s="180"/>
      <c r="AO33" s="180"/>
      <c r="AP33" s="180"/>
      <c r="AQ33" s="177"/>
      <c r="AR33" s="178"/>
      <c r="AS33" s="178"/>
      <c r="AT33" s="178"/>
      <c r="AU33" s="158">
        <f t="shared" si="0"/>
        <v>0</v>
      </c>
      <c r="AV33" s="159"/>
      <c r="AW33" s="159"/>
      <c r="AX33" s="159"/>
      <c r="AY33" s="159"/>
      <c r="AZ33" s="76"/>
      <c r="BA33" s="2"/>
      <c r="BB33" s="77"/>
      <c r="BC33" s="77"/>
      <c r="BD33" s="77"/>
      <c r="BE33" s="75"/>
      <c r="BF33" s="2"/>
    </row>
    <row r="34" spans="1:58" s="5" customFormat="1" ht="14" customHeight="1" x14ac:dyDescent="0.15">
      <c r="A34" s="70"/>
      <c r="B34" s="184" t="s">
        <v>91</v>
      </c>
      <c r="C34" s="185"/>
      <c r="D34" s="186"/>
      <c r="E34" s="168" t="s">
        <v>92</v>
      </c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70"/>
      <c r="Z34" s="171" t="s">
        <v>42</v>
      </c>
      <c r="AA34" s="172"/>
      <c r="AB34" s="172"/>
      <c r="AC34" s="173"/>
      <c r="AD34" s="174">
        <v>70681</v>
      </c>
      <c r="AE34" s="175">
        <v>638.2702456585929</v>
      </c>
      <c r="AF34" s="175">
        <v>638.2702456585929</v>
      </c>
      <c r="AG34" s="176">
        <v>638.2702456585929</v>
      </c>
      <c r="AH34" s="177"/>
      <c r="AI34" s="178"/>
      <c r="AJ34" s="178"/>
      <c r="AK34" s="178"/>
      <c r="AL34" s="179">
        <f t="shared" si="1"/>
        <v>0</v>
      </c>
      <c r="AM34" s="180"/>
      <c r="AN34" s="180"/>
      <c r="AO34" s="180"/>
      <c r="AP34" s="180"/>
      <c r="AQ34" s="177"/>
      <c r="AR34" s="178"/>
      <c r="AS34" s="178"/>
      <c r="AT34" s="178"/>
      <c r="AU34" s="158">
        <f t="shared" si="0"/>
        <v>0</v>
      </c>
      <c r="AV34" s="159"/>
      <c r="AW34" s="159"/>
      <c r="AX34" s="159"/>
      <c r="AY34" s="159"/>
      <c r="AZ34" s="76"/>
      <c r="BA34" s="2"/>
      <c r="BB34" s="77"/>
      <c r="BC34" s="77"/>
      <c r="BD34" s="77"/>
      <c r="BE34" s="75"/>
      <c r="BF34" s="2"/>
    </row>
    <row r="35" spans="1:58" s="5" customFormat="1" ht="14" customHeight="1" x14ac:dyDescent="0.15">
      <c r="A35" s="70"/>
      <c r="B35" s="184" t="s">
        <v>93</v>
      </c>
      <c r="C35" s="185"/>
      <c r="D35" s="186"/>
      <c r="E35" s="168" t="s">
        <v>94</v>
      </c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70"/>
      <c r="Z35" s="171" t="s">
        <v>42</v>
      </c>
      <c r="AA35" s="172"/>
      <c r="AB35" s="172"/>
      <c r="AC35" s="173"/>
      <c r="AD35" s="174">
        <v>30000</v>
      </c>
      <c r="AE35" s="175">
        <v>638.2702456585929</v>
      </c>
      <c r="AF35" s="175">
        <v>638.2702456585929</v>
      </c>
      <c r="AG35" s="176">
        <v>638.2702456585929</v>
      </c>
      <c r="AH35" s="177"/>
      <c r="AI35" s="178"/>
      <c r="AJ35" s="178"/>
      <c r="AK35" s="178"/>
      <c r="AL35" s="179">
        <f t="shared" si="1"/>
        <v>0</v>
      </c>
      <c r="AM35" s="180"/>
      <c r="AN35" s="180"/>
      <c r="AO35" s="180"/>
      <c r="AP35" s="180"/>
      <c r="AQ35" s="177"/>
      <c r="AR35" s="178"/>
      <c r="AS35" s="178"/>
      <c r="AT35" s="178"/>
      <c r="AU35" s="158">
        <f t="shared" si="0"/>
        <v>0</v>
      </c>
      <c r="AV35" s="159"/>
      <c r="AW35" s="159"/>
      <c r="AX35" s="159"/>
      <c r="AY35" s="159"/>
      <c r="AZ35" s="76"/>
      <c r="BA35" s="2"/>
      <c r="BB35" s="77"/>
      <c r="BC35" s="77"/>
      <c r="BD35" s="77"/>
      <c r="BE35" s="75"/>
      <c r="BF35" s="2"/>
    </row>
    <row r="36" spans="1:58" s="5" customFormat="1" ht="14" customHeight="1" x14ac:dyDescent="0.15">
      <c r="A36" s="70"/>
      <c r="B36" s="165" t="s">
        <v>95</v>
      </c>
      <c r="C36" s="166" t="s">
        <v>95</v>
      </c>
      <c r="D36" s="167" t="s">
        <v>95</v>
      </c>
      <c r="E36" s="168" t="s">
        <v>96</v>
      </c>
      <c r="F36" s="169" t="s">
        <v>96</v>
      </c>
      <c r="G36" s="169" t="s">
        <v>96</v>
      </c>
      <c r="H36" s="169" t="s">
        <v>96</v>
      </c>
      <c r="I36" s="169" t="s">
        <v>96</v>
      </c>
      <c r="J36" s="169" t="s">
        <v>96</v>
      </c>
      <c r="K36" s="169" t="s">
        <v>96</v>
      </c>
      <c r="L36" s="169" t="s">
        <v>96</v>
      </c>
      <c r="M36" s="169" t="s">
        <v>96</v>
      </c>
      <c r="N36" s="169" t="s">
        <v>96</v>
      </c>
      <c r="O36" s="169" t="s">
        <v>96</v>
      </c>
      <c r="P36" s="169" t="s">
        <v>96</v>
      </c>
      <c r="Q36" s="169" t="s">
        <v>96</v>
      </c>
      <c r="R36" s="169" t="s">
        <v>96</v>
      </c>
      <c r="S36" s="169" t="s">
        <v>96</v>
      </c>
      <c r="T36" s="169" t="s">
        <v>96</v>
      </c>
      <c r="U36" s="169" t="s">
        <v>96</v>
      </c>
      <c r="V36" s="169" t="s">
        <v>96</v>
      </c>
      <c r="W36" s="169" t="s">
        <v>96</v>
      </c>
      <c r="X36" s="169" t="s">
        <v>96</v>
      </c>
      <c r="Y36" s="170" t="s">
        <v>96</v>
      </c>
      <c r="Z36" s="171" t="s">
        <v>42</v>
      </c>
      <c r="AA36" s="172" t="s">
        <v>42</v>
      </c>
      <c r="AB36" s="172" t="s">
        <v>42</v>
      </c>
      <c r="AC36" s="173" t="s">
        <v>42</v>
      </c>
      <c r="AD36" s="174">
        <v>2056</v>
      </c>
      <c r="AE36" s="175">
        <v>638.2702456585929</v>
      </c>
      <c r="AF36" s="175">
        <v>638.2702456585929</v>
      </c>
      <c r="AG36" s="176">
        <v>638.2702456585929</v>
      </c>
      <c r="AH36" s="177"/>
      <c r="AI36" s="178"/>
      <c r="AJ36" s="178"/>
      <c r="AK36" s="178"/>
      <c r="AL36" s="179">
        <f t="shared" si="1"/>
        <v>0</v>
      </c>
      <c r="AM36" s="180"/>
      <c r="AN36" s="180"/>
      <c r="AO36" s="180"/>
      <c r="AP36" s="180"/>
      <c r="AQ36" s="177"/>
      <c r="AR36" s="178"/>
      <c r="AS36" s="178"/>
      <c r="AT36" s="178"/>
      <c r="AU36" s="158">
        <f t="shared" si="0"/>
        <v>0</v>
      </c>
      <c r="AV36" s="159"/>
      <c r="AW36" s="159"/>
      <c r="AX36" s="159"/>
      <c r="AY36" s="159"/>
      <c r="AZ36" s="76"/>
      <c r="BA36" s="2"/>
      <c r="BB36" s="77"/>
      <c r="BC36" s="77"/>
      <c r="BD36" s="77"/>
      <c r="BE36" s="75"/>
      <c r="BF36" s="2"/>
    </row>
    <row r="37" spans="1:58" s="5" customFormat="1" ht="14" customHeight="1" x14ac:dyDescent="0.15">
      <c r="A37" s="70"/>
      <c r="B37" s="165" t="s">
        <v>97</v>
      </c>
      <c r="C37" s="166" t="s">
        <v>97</v>
      </c>
      <c r="D37" s="167" t="s">
        <v>97</v>
      </c>
      <c r="E37" s="168" t="s">
        <v>98</v>
      </c>
      <c r="F37" s="169" t="s">
        <v>98</v>
      </c>
      <c r="G37" s="169" t="s">
        <v>98</v>
      </c>
      <c r="H37" s="169" t="s">
        <v>98</v>
      </c>
      <c r="I37" s="169" t="s">
        <v>98</v>
      </c>
      <c r="J37" s="169" t="s">
        <v>98</v>
      </c>
      <c r="K37" s="169" t="s">
        <v>98</v>
      </c>
      <c r="L37" s="169" t="s">
        <v>98</v>
      </c>
      <c r="M37" s="169" t="s">
        <v>98</v>
      </c>
      <c r="N37" s="169" t="s">
        <v>98</v>
      </c>
      <c r="O37" s="169" t="s">
        <v>98</v>
      </c>
      <c r="P37" s="169" t="s">
        <v>98</v>
      </c>
      <c r="Q37" s="169" t="s">
        <v>98</v>
      </c>
      <c r="R37" s="169" t="s">
        <v>98</v>
      </c>
      <c r="S37" s="169" t="s">
        <v>98</v>
      </c>
      <c r="T37" s="169" t="s">
        <v>98</v>
      </c>
      <c r="U37" s="169" t="s">
        <v>98</v>
      </c>
      <c r="V37" s="169" t="s">
        <v>98</v>
      </c>
      <c r="W37" s="169" t="s">
        <v>98</v>
      </c>
      <c r="X37" s="169" t="s">
        <v>98</v>
      </c>
      <c r="Y37" s="170" t="s">
        <v>98</v>
      </c>
      <c r="Z37" s="171" t="s">
        <v>42</v>
      </c>
      <c r="AA37" s="172" t="s">
        <v>42</v>
      </c>
      <c r="AB37" s="172" t="s">
        <v>42</v>
      </c>
      <c r="AC37" s="173" t="s">
        <v>42</v>
      </c>
      <c r="AD37" s="174">
        <v>13066.8977</v>
      </c>
      <c r="AE37" s="175">
        <v>638.2702456585929</v>
      </c>
      <c r="AF37" s="175">
        <v>638.2702456585929</v>
      </c>
      <c r="AG37" s="176">
        <v>638.2702456585929</v>
      </c>
      <c r="AH37" s="177"/>
      <c r="AI37" s="178"/>
      <c r="AJ37" s="178"/>
      <c r="AK37" s="178"/>
      <c r="AL37" s="179">
        <f t="shared" si="1"/>
        <v>0</v>
      </c>
      <c r="AM37" s="180"/>
      <c r="AN37" s="180"/>
      <c r="AO37" s="180"/>
      <c r="AP37" s="180"/>
      <c r="AQ37" s="177"/>
      <c r="AR37" s="178"/>
      <c r="AS37" s="178"/>
      <c r="AT37" s="178"/>
      <c r="AU37" s="158">
        <f t="shared" si="0"/>
        <v>0</v>
      </c>
      <c r="AV37" s="159"/>
      <c r="AW37" s="159"/>
      <c r="AX37" s="159"/>
      <c r="AY37" s="159"/>
      <c r="AZ37" s="76"/>
      <c r="BA37" s="2"/>
      <c r="BB37" s="77"/>
      <c r="BC37" s="77"/>
      <c r="BD37" s="77"/>
      <c r="BE37" s="75"/>
      <c r="BF37" s="2"/>
    </row>
    <row r="38" spans="1:58" s="5" customFormat="1" ht="14" customHeight="1" x14ac:dyDescent="0.15">
      <c r="A38" s="70"/>
      <c r="B38" s="165" t="s">
        <v>99</v>
      </c>
      <c r="C38" s="166" t="s">
        <v>99</v>
      </c>
      <c r="D38" s="167" t="s">
        <v>99</v>
      </c>
      <c r="E38" s="168" t="s">
        <v>100</v>
      </c>
      <c r="F38" s="169" t="s">
        <v>100</v>
      </c>
      <c r="G38" s="169" t="s">
        <v>100</v>
      </c>
      <c r="H38" s="169" t="s">
        <v>100</v>
      </c>
      <c r="I38" s="169" t="s">
        <v>100</v>
      </c>
      <c r="J38" s="169" t="s">
        <v>100</v>
      </c>
      <c r="K38" s="169" t="s">
        <v>100</v>
      </c>
      <c r="L38" s="169" t="s">
        <v>100</v>
      </c>
      <c r="M38" s="169" t="s">
        <v>100</v>
      </c>
      <c r="N38" s="169" t="s">
        <v>100</v>
      </c>
      <c r="O38" s="169" t="s">
        <v>100</v>
      </c>
      <c r="P38" s="169" t="s">
        <v>100</v>
      </c>
      <c r="Q38" s="169" t="s">
        <v>100</v>
      </c>
      <c r="R38" s="169" t="s">
        <v>100</v>
      </c>
      <c r="S38" s="169" t="s">
        <v>100</v>
      </c>
      <c r="T38" s="169" t="s">
        <v>100</v>
      </c>
      <c r="U38" s="169" t="s">
        <v>100</v>
      </c>
      <c r="V38" s="169" t="s">
        <v>100</v>
      </c>
      <c r="W38" s="169" t="s">
        <v>100</v>
      </c>
      <c r="X38" s="169" t="s">
        <v>100</v>
      </c>
      <c r="Y38" s="170" t="s">
        <v>100</v>
      </c>
      <c r="Z38" s="171" t="s">
        <v>42</v>
      </c>
      <c r="AA38" s="172" t="s">
        <v>42</v>
      </c>
      <c r="AB38" s="172" t="s">
        <v>42</v>
      </c>
      <c r="AC38" s="173" t="s">
        <v>42</v>
      </c>
      <c r="AD38" s="174">
        <v>18734.576300000001</v>
      </c>
      <c r="AE38" s="175">
        <v>638.2702456585929</v>
      </c>
      <c r="AF38" s="175">
        <v>638.2702456585929</v>
      </c>
      <c r="AG38" s="176">
        <v>638.2702456585929</v>
      </c>
      <c r="AH38" s="177"/>
      <c r="AI38" s="178"/>
      <c r="AJ38" s="178"/>
      <c r="AK38" s="178"/>
      <c r="AL38" s="179">
        <f t="shared" si="1"/>
        <v>0</v>
      </c>
      <c r="AM38" s="180"/>
      <c r="AN38" s="180"/>
      <c r="AO38" s="180"/>
      <c r="AP38" s="180"/>
      <c r="AQ38" s="177"/>
      <c r="AR38" s="178"/>
      <c r="AS38" s="178"/>
      <c r="AT38" s="178"/>
      <c r="AU38" s="158">
        <f t="shared" si="0"/>
        <v>0</v>
      </c>
      <c r="AV38" s="159"/>
      <c r="AW38" s="159"/>
      <c r="AX38" s="159"/>
      <c r="AY38" s="159"/>
      <c r="AZ38" s="76"/>
      <c r="BA38" s="2"/>
      <c r="BB38" s="77"/>
      <c r="BC38" s="77"/>
      <c r="BD38" s="77"/>
      <c r="BE38" s="75"/>
      <c r="BF38" s="2"/>
    </row>
    <row r="39" spans="1:58" s="5" customFormat="1" ht="14" customHeight="1" x14ac:dyDescent="0.15">
      <c r="A39" s="70"/>
      <c r="B39" s="165" t="s">
        <v>101</v>
      </c>
      <c r="C39" s="166" t="s">
        <v>101</v>
      </c>
      <c r="D39" s="167" t="s">
        <v>101</v>
      </c>
      <c r="E39" s="168" t="s">
        <v>102</v>
      </c>
      <c r="F39" s="169" t="s">
        <v>102</v>
      </c>
      <c r="G39" s="169" t="s">
        <v>102</v>
      </c>
      <c r="H39" s="169" t="s">
        <v>102</v>
      </c>
      <c r="I39" s="169" t="s">
        <v>102</v>
      </c>
      <c r="J39" s="169" t="s">
        <v>102</v>
      </c>
      <c r="K39" s="169" t="s">
        <v>102</v>
      </c>
      <c r="L39" s="169" t="s">
        <v>102</v>
      </c>
      <c r="M39" s="169" t="s">
        <v>102</v>
      </c>
      <c r="N39" s="169" t="s">
        <v>102</v>
      </c>
      <c r="O39" s="169" t="s">
        <v>102</v>
      </c>
      <c r="P39" s="169" t="s">
        <v>102</v>
      </c>
      <c r="Q39" s="169" t="s">
        <v>102</v>
      </c>
      <c r="R39" s="169" t="s">
        <v>102</v>
      </c>
      <c r="S39" s="169" t="s">
        <v>102</v>
      </c>
      <c r="T39" s="169" t="s">
        <v>102</v>
      </c>
      <c r="U39" s="169" t="s">
        <v>102</v>
      </c>
      <c r="V39" s="169" t="s">
        <v>102</v>
      </c>
      <c r="W39" s="169" t="s">
        <v>102</v>
      </c>
      <c r="X39" s="169" t="s">
        <v>102</v>
      </c>
      <c r="Y39" s="170" t="s">
        <v>102</v>
      </c>
      <c r="Z39" s="171" t="s">
        <v>42</v>
      </c>
      <c r="AA39" s="172" t="s">
        <v>42</v>
      </c>
      <c r="AB39" s="172" t="s">
        <v>42</v>
      </c>
      <c r="AC39" s="173" t="s">
        <v>42</v>
      </c>
      <c r="AD39" s="174">
        <v>46202.1417</v>
      </c>
      <c r="AE39" s="175">
        <v>638.2702456585929</v>
      </c>
      <c r="AF39" s="175">
        <v>638.2702456585929</v>
      </c>
      <c r="AG39" s="176">
        <v>638.2702456585929</v>
      </c>
      <c r="AH39" s="177"/>
      <c r="AI39" s="178"/>
      <c r="AJ39" s="178"/>
      <c r="AK39" s="178"/>
      <c r="AL39" s="179">
        <f t="shared" si="1"/>
        <v>0</v>
      </c>
      <c r="AM39" s="180"/>
      <c r="AN39" s="180"/>
      <c r="AO39" s="180"/>
      <c r="AP39" s="180"/>
      <c r="AQ39" s="177"/>
      <c r="AR39" s="178"/>
      <c r="AS39" s="178"/>
      <c r="AT39" s="178"/>
      <c r="AU39" s="158">
        <f t="shared" si="0"/>
        <v>0</v>
      </c>
      <c r="AV39" s="159"/>
      <c r="AW39" s="159"/>
      <c r="AX39" s="159"/>
      <c r="AY39" s="159"/>
      <c r="AZ39" s="76"/>
      <c r="BA39" s="2"/>
      <c r="BB39" s="77"/>
      <c r="BC39" s="77"/>
      <c r="BD39" s="77"/>
      <c r="BE39" s="75"/>
      <c r="BF39" s="2"/>
    </row>
    <row r="40" spans="1:58" s="5" customFormat="1" ht="14" customHeight="1" x14ac:dyDescent="0.15">
      <c r="A40" s="70"/>
      <c r="B40" s="165" t="s">
        <v>103</v>
      </c>
      <c r="C40" s="166" t="s">
        <v>103</v>
      </c>
      <c r="D40" s="167" t="s">
        <v>103</v>
      </c>
      <c r="E40" s="168" t="s">
        <v>104</v>
      </c>
      <c r="F40" s="169" t="s">
        <v>104</v>
      </c>
      <c r="G40" s="169" t="s">
        <v>104</v>
      </c>
      <c r="H40" s="169" t="s">
        <v>104</v>
      </c>
      <c r="I40" s="169" t="s">
        <v>104</v>
      </c>
      <c r="J40" s="169" t="s">
        <v>104</v>
      </c>
      <c r="K40" s="169" t="s">
        <v>104</v>
      </c>
      <c r="L40" s="169" t="s">
        <v>104</v>
      </c>
      <c r="M40" s="169" t="s">
        <v>104</v>
      </c>
      <c r="N40" s="169" t="s">
        <v>104</v>
      </c>
      <c r="O40" s="169" t="s">
        <v>104</v>
      </c>
      <c r="P40" s="169" t="s">
        <v>104</v>
      </c>
      <c r="Q40" s="169" t="s">
        <v>104</v>
      </c>
      <c r="R40" s="169" t="s">
        <v>104</v>
      </c>
      <c r="S40" s="169" t="s">
        <v>104</v>
      </c>
      <c r="T40" s="169" t="s">
        <v>104</v>
      </c>
      <c r="U40" s="169" t="s">
        <v>104</v>
      </c>
      <c r="V40" s="169" t="s">
        <v>104</v>
      </c>
      <c r="W40" s="169" t="s">
        <v>104</v>
      </c>
      <c r="X40" s="169" t="s">
        <v>104</v>
      </c>
      <c r="Y40" s="170" t="s">
        <v>104</v>
      </c>
      <c r="Z40" s="171" t="s">
        <v>42</v>
      </c>
      <c r="AA40" s="172" t="s">
        <v>42</v>
      </c>
      <c r="AB40" s="172" t="s">
        <v>42</v>
      </c>
      <c r="AC40" s="173" t="s">
        <v>42</v>
      </c>
      <c r="AD40" s="174">
        <v>97873.56</v>
      </c>
      <c r="AE40" s="175">
        <v>638.2702456585929</v>
      </c>
      <c r="AF40" s="175">
        <v>638.2702456585929</v>
      </c>
      <c r="AG40" s="176">
        <v>638.2702456585929</v>
      </c>
      <c r="AH40" s="177"/>
      <c r="AI40" s="178"/>
      <c r="AJ40" s="178"/>
      <c r="AK40" s="178"/>
      <c r="AL40" s="179">
        <f t="shared" si="1"/>
        <v>0</v>
      </c>
      <c r="AM40" s="180"/>
      <c r="AN40" s="180"/>
      <c r="AO40" s="180"/>
      <c r="AP40" s="180"/>
      <c r="AQ40" s="177"/>
      <c r="AR40" s="178"/>
      <c r="AS40" s="178"/>
      <c r="AT40" s="178"/>
      <c r="AU40" s="158">
        <f t="shared" si="0"/>
        <v>0</v>
      </c>
      <c r="AV40" s="159"/>
      <c r="AW40" s="159"/>
      <c r="AX40" s="159"/>
      <c r="AY40" s="159"/>
      <c r="AZ40" s="76"/>
      <c r="BA40" s="2"/>
      <c r="BB40" s="77"/>
      <c r="BC40" s="77"/>
      <c r="BD40" s="77"/>
      <c r="BE40" s="75"/>
      <c r="BF40" s="2"/>
    </row>
    <row r="41" spans="1:58" s="5" customFormat="1" ht="14" customHeight="1" x14ac:dyDescent="0.15">
      <c r="A41" s="70"/>
      <c r="B41" s="165" t="s">
        <v>105</v>
      </c>
      <c r="C41" s="166" t="s">
        <v>105</v>
      </c>
      <c r="D41" s="167" t="s">
        <v>105</v>
      </c>
      <c r="E41" s="168" t="s">
        <v>106</v>
      </c>
      <c r="F41" s="169" t="s">
        <v>106</v>
      </c>
      <c r="G41" s="169" t="s">
        <v>106</v>
      </c>
      <c r="H41" s="169" t="s">
        <v>106</v>
      </c>
      <c r="I41" s="169" t="s">
        <v>106</v>
      </c>
      <c r="J41" s="169" t="s">
        <v>106</v>
      </c>
      <c r="K41" s="169" t="s">
        <v>106</v>
      </c>
      <c r="L41" s="169" t="s">
        <v>106</v>
      </c>
      <c r="M41" s="169" t="s">
        <v>106</v>
      </c>
      <c r="N41" s="169" t="s">
        <v>106</v>
      </c>
      <c r="O41" s="169" t="s">
        <v>106</v>
      </c>
      <c r="P41" s="169" t="s">
        <v>106</v>
      </c>
      <c r="Q41" s="169" t="s">
        <v>106</v>
      </c>
      <c r="R41" s="169" t="s">
        <v>106</v>
      </c>
      <c r="S41" s="169" t="s">
        <v>106</v>
      </c>
      <c r="T41" s="169" t="s">
        <v>106</v>
      </c>
      <c r="U41" s="169" t="s">
        <v>106</v>
      </c>
      <c r="V41" s="169" t="s">
        <v>106</v>
      </c>
      <c r="W41" s="169" t="s">
        <v>106</v>
      </c>
      <c r="X41" s="169" t="s">
        <v>106</v>
      </c>
      <c r="Y41" s="170" t="s">
        <v>106</v>
      </c>
      <c r="Z41" s="171" t="s">
        <v>42</v>
      </c>
      <c r="AA41" s="172" t="s">
        <v>42</v>
      </c>
      <c r="AB41" s="172" t="s">
        <v>42</v>
      </c>
      <c r="AC41" s="173" t="s">
        <v>42</v>
      </c>
      <c r="AD41" s="187">
        <v>182625</v>
      </c>
      <c r="AE41" s="188">
        <v>638.2702456585929</v>
      </c>
      <c r="AF41" s="188">
        <v>638.2702456585929</v>
      </c>
      <c r="AG41" s="189">
        <v>638.2702456585929</v>
      </c>
      <c r="AH41" s="177"/>
      <c r="AI41" s="178"/>
      <c r="AJ41" s="178"/>
      <c r="AK41" s="178"/>
      <c r="AL41" s="179">
        <f t="shared" si="1"/>
        <v>0</v>
      </c>
      <c r="AM41" s="180"/>
      <c r="AN41" s="180"/>
      <c r="AO41" s="180"/>
      <c r="AP41" s="180"/>
      <c r="AQ41" s="177"/>
      <c r="AR41" s="178"/>
      <c r="AS41" s="178"/>
      <c r="AT41" s="178"/>
      <c r="AU41" s="158">
        <f t="shared" ref="AU41:AU72" si="2">AD41*AQ41</f>
        <v>0</v>
      </c>
      <c r="AV41" s="159"/>
      <c r="AW41" s="159"/>
      <c r="AX41" s="159"/>
      <c r="AY41" s="159"/>
      <c r="AZ41" s="76"/>
      <c r="BA41" s="2"/>
      <c r="BB41" s="77"/>
      <c r="BC41" s="77"/>
      <c r="BD41" s="77"/>
      <c r="BE41" s="75"/>
      <c r="BF41" s="2"/>
    </row>
    <row r="42" spans="1:58" s="5" customFormat="1" ht="14" customHeight="1" x14ac:dyDescent="0.15">
      <c r="A42" s="70"/>
      <c r="B42" s="165" t="s">
        <v>107</v>
      </c>
      <c r="C42" s="166" t="s">
        <v>107</v>
      </c>
      <c r="D42" s="167" t="s">
        <v>107</v>
      </c>
      <c r="E42" s="168" t="s">
        <v>108</v>
      </c>
      <c r="F42" s="169" t="s">
        <v>108</v>
      </c>
      <c r="G42" s="169" t="s">
        <v>108</v>
      </c>
      <c r="H42" s="169" t="s">
        <v>108</v>
      </c>
      <c r="I42" s="169" t="s">
        <v>108</v>
      </c>
      <c r="J42" s="169" t="s">
        <v>108</v>
      </c>
      <c r="K42" s="169" t="s">
        <v>108</v>
      </c>
      <c r="L42" s="169" t="s">
        <v>108</v>
      </c>
      <c r="M42" s="169" t="s">
        <v>108</v>
      </c>
      <c r="N42" s="169" t="s">
        <v>108</v>
      </c>
      <c r="O42" s="169" t="s">
        <v>108</v>
      </c>
      <c r="P42" s="169" t="s">
        <v>108</v>
      </c>
      <c r="Q42" s="169" t="s">
        <v>108</v>
      </c>
      <c r="R42" s="169" t="s">
        <v>108</v>
      </c>
      <c r="S42" s="169" t="s">
        <v>108</v>
      </c>
      <c r="T42" s="169" t="s">
        <v>108</v>
      </c>
      <c r="U42" s="169" t="s">
        <v>108</v>
      </c>
      <c r="V42" s="169" t="s">
        <v>108</v>
      </c>
      <c r="W42" s="169" t="s">
        <v>108</v>
      </c>
      <c r="X42" s="169" t="s">
        <v>108</v>
      </c>
      <c r="Y42" s="170" t="s">
        <v>108</v>
      </c>
      <c r="Z42" s="171" t="s">
        <v>42</v>
      </c>
      <c r="AA42" s="172" t="s">
        <v>42</v>
      </c>
      <c r="AB42" s="172" t="s">
        <v>42</v>
      </c>
      <c r="AC42" s="173" t="s">
        <v>42</v>
      </c>
      <c r="AD42" s="174">
        <v>816.98760000000004</v>
      </c>
      <c r="AE42" s="175">
        <v>638.2702456585929</v>
      </c>
      <c r="AF42" s="175">
        <v>638.2702456585929</v>
      </c>
      <c r="AG42" s="176">
        <v>638.2702456585929</v>
      </c>
      <c r="AH42" s="177"/>
      <c r="AI42" s="178"/>
      <c r="AJ42" s="178"/>
      <c r="AK42" s="178"/>
      <c r="AL42" s="179">
        <f t="shared" si="1"/>
        <v>0</v>
      </c>
      <c r="AM42" s="180"/>
      <c r="AN42" s="180"/>
      <c r="AO42" s="180"/>
      <c r="AP42" s="180"/>
      <c r="AQ42" s="177"/>
      <c r="AR42" s="178"/>
      <c r="AS42" s="178"/>
      <c r="AT42" s="178"/>
      <c r="AU42" s="158">
        <f t="shared" si="2"/>
        <v>0</v>
      </c>
      <c r="AV42" s="159"/>
      <c r="AW42" s="159"/>
      <c r="AX42" s="159"/>
      <c r="AY42" s="159"/>
      <c r="AZ42" s="76"/>
      <c r="BA42" s="2"/>
      <c r="BB42" s="77"/>
      <c r="BC42" s="77"/>
      <c r="BD42" s="77"/>
      <c r="BE42" s="75"/>
      <c r="BF42" s="2"/>
    </row>
    <row r="43" spans="1:58" ht="14" customHeight="1" x14ac:dyDescent="0.15">
      <c r="A43" s="63"/>
      <c r="B43" s="165" t="s">
        <v>109</v>
      </c>
      <c r="C43" s="166" t="s">
        <v>109</v>
      </c>
      <c r="D43" s="167" t="s">
        <v>109</v>
      </c>
      <c r="E43" s="168" t="s">
        <v>110</v>
      </c>
      <c r="F43" s="169" t="s">
        <v>110</v>
      </c>
      <c r="G43" s="169" t="s">
        <v>110</v>
      </c>
      <c r="H43" s="169" t="s">
        <v>110</v>
      </c>
      <c r="I43" s="169" t="s">
        <v>110</v>
      </c>
      <c r="J43" s="169" t="s">
        <v>110</v>
      </c>
      <c r="K43" s="169" t="s">
        <v>110</v>
      </c>
      <c r="L43" s="169" t="s">
        <v>110</v>
      </c>
      <c r="M43" s="169" t="s">
        <v>110</v>
      </c>
      <c r="N43" s="169" t="s">
        <v>110</v>
      </c>
      <c r="O43" s="169" t="s">
        <v>110</v>
      </c>
      <c r="P43" s="169" t="s">
        <v>110</v>
      </c>
      <c r="Q43" s="169" t="s">
        <v>110</v>
      </c>
      <c r="R43" s="169" t="s">
        <v>110</v>
      </c>
      <c r="S43" s="169" t="s">
        <v>110</v>
      </c>
      <c r="T43" s="169" t="s">
        <v>110</v>
      </c>
      <c r="U43" s="169" t="s">
        <v>110</v>
      </c>
      <c r="V43" s="169" t="s">
        <v>110</v>
      </c>
      <c r="W43" s="169" t="s">
        <v>110</v>
      </c>
      <c r="X43" s="169" t="s">
        <v>110</v>
      </c>
      <c r="Y43" s="170" t="s">
        <v>110</v>
      </c>
      <c r="Z43" s="171" t="s">
        <v>42</v>
      </c>
      <c r="AA43" s="172" t="s">
        <v>42</v>
      </c>
      <c r="AB43" s="172" t="s">
        <v>42</v>
      </c>
      <c r="AC43" s="173" t="s">
        <v>42</v>
      </c>
      <c r="AD43" s="174">
        <v>686.61599999999999</v>
      </c>
      <c r="AE43" s="175">
        <v>638.2702456585929</v>
      </c>
      <c r="AF43" s="175">
        <v>638.2702456585929</v>
      </c>
      <c r="AG43" s="176">
        <v>638.2702456585929</v>
      </c>
      <c r="AH43" s="177"/>
      <c r="AI43" s="178"/>
      <c r="AJ43" s="178"/>
      <c r="AK43" s="178"/>
      <c r="AL43" s="179">
        <f t="shared" si="1"/>
        <v>0</v>
      </c>
      <c r="AM43" s="180"/>
      <c r="AN43" s="180"/>
      <c r="AO43" s="180"/>
      <c r="AP43" s="180"/>
      <c r="AQ43" s="177"/>
      <c r="AR43" s="178"/>
      <c r="AS43" s="178"/>
      <c r="AT43" s="178"/>
      <c r="AU43" s="158">
        <f t="shared" si="2"/>
        <v>0</v>
      </c>
      <c r="AV43" s="159"/>
      <c r="AW43" s="159"/>
      <c r="AX43" s="159"/>
      <c r="AY43" s="159"/>
      <c r="AZ43" s="63"/>
    </row>
    <row r="44" spans="1:58" s="3" customFormat="1" ht="14" customHeight="1" x14ac:dyDescent="0.15">
      <c r="A44" s="64"/>
      <c r="B44" s="165" t="s">
        <v>111</v>
      </c>
      <c r="C44" s="166" t="s">
        <v>111</v>
      </c>
      <c r="D44" s="167" t="s">
        <v>111</v>
      </c>
      <c r="E44" s="168" t="s">
        <v>112</v>
      </c>
      <c r="F44" s="169" t="s">
        <v>112</v>
      </c>
      <c r="G44" s="169" t="s">
        <v>112</v>
      </c>
      <c r="H44" s="169" t="s">
        <v>112</v>
      </c>
      <c r="I44" s="169" t="s">
        <v>112</v>
      </c>
      <c r="J44" s="169" t="s">
        <v>112</v>
      </c>
      <c r="K44" s="169" t="s">
        <v>112</v>
      </c>
      <c r="L44" s="169" t="s">
        <v>112</v>
      </c>
      <c r="M44" s="169" t="s">
        <v>112</v>
      </c>
      <c r="N44" s="169" t="s">
        <v>112</v>
      </c>
      <c r="O44" s="169" t="s">
        <v>112</v>
      </c>
      <c r="P44" s="169" t="s">
        <v>112</v>
      </c>
      <c r="Q44" s="169" t="s">
        <v>112</v>
      </c>
      <c r="R44" s="169" t="s">
        <v>112</v>
      </c>
      <c r="S44" s="169" t="s">
        <v>112</v>
      </c>
      <c r="T44" s="169" t="s">
        <v>112</v>
      </c>
      <c r="U44" s="169" t="s">
        <v>112</v>
      </c>
      <c r="V44" s="169" t="s">
        <v>112</v>
      </c>
      <c r="W44" s="169" t="s">
        <v>112</v>
      </c>
      <c r="X44" s="169" t="s">
        <v>112</v>
      </c>
      <c r="Y44" s="170" t="s">
        <v>112</v>
      </c>
      <c r="Z44" s="171" t="s">
        <v>42</v>
      </c>
      <c r="AA44" s="172" t="s">
        <v>42</v>
      </c>
      <c r="AB44" s="172" t="s">
        <v>42</v>
      </c>
      <c r="AC44" s="173" t="s">
        <v>42</v>
      </c>
      <c r="AD44" s="174">
        <v>1454.0238999999999</v>
      </c>
      <c r="AE44" s="175">
        <v>638.2702456585929</v>
      </c>
      <c r="AF44" s="175">
        <v>638.2702456585929</v>
      </c>
      <c r="AG44" s="176">
        <v>638.2702456585929</v>
      </c>
      <c r="AH44" s="177"/>
      <c r="AI44" s="178"/>
      <c r="AJ44" s="178"/>
      <c r="AK44" s="178"/>
      <c r="AL44" s="179">
        <f t="shared" si="1"/>
        <v>0</v>
      </c>
      <c r="AM44" s="180"/>
      <c r="AN44" s="180"/>
      <c r="AO44" s="180"/>
      <c r="AP44" s="180"/>
      <c r="AQ44" s="177"/>
      <c r="AR44" s="178"/>
      <c r="AS44" s="178"/>
      <c r="AT44" s="178"/>
      <c r="AU44" s="158">
        <f t="shared" si="2"/>
        <v>0</v>
      </c>
      <c r="AV44" s="159"/>
      <c r="AW44" s="159"/>
      <c r="AX44" s="159"/>
      <c r="AY44" s="159"/>
      <c r="AZ44" s="64"/>
      <c r="BA44" s="2"/>
      <c r="BF44" s="2"/>
    </row>
    <row r="45" spans="1:58" s="5" customFormat="1" ht="14" customHeight="1" x14ac:dyDescent="0.15">
      <c r="A45" s="70"/>
      <c r="B45" s="165" t="s">
        <v>113</v>
      </c>
      <c r="C45" s="166" t="s">
        <v>113</v>
      </c>
      <c r="D45" s="167" t="s">
        <v>113</v>
      </c>
      <c r="E45" s="168" t="s">
        <v>114</v>
      </c>
      <c r="F45" s="169" t="s">
        <v>114</v>
      </c>
      <c r="G45" s="169" t="s">
        <v>114</v>
      </c>
      <c r="H45" s="169" t="s">
        <v>114</v>
      </c>
      <c r="I45" s="169" t="s">
        <v>114</v>
      </c>
      <c r="J45" s="169" t="s">
        <v>114</v>
      </c>
      <c r="K45" s="169" t="s">
        <v>114</v>
      </c>
      <c r="L45" s="169" t="s">
        <v>114</v>
      </c>
      <c r="M45" s="169" t="s">
        <v>114</v>
      </c>
      <c r="N45" s="169" t="s">
        <v>114</v>
      </c>
      <c r="O45" s="169" t="s">
        <v>114</v>
      </c>
      <c r="P45" s="169" t="s">
        <v>114</v>
      </c>
      <c r="Q45" s="169" t="s">
        <v>114</v>
      </c>
      <c r="R45" s="169" t="s">
        <v>114</v>
      </c>
      <c r="S45" s="169" t="s">
        <v>114</v>
      </c>
      <c r="T45" s="169" t="s">
        <v>114</v>
      </c>
      <c r="U45" s="169" t="s">
        <v>114</v>
      </c>
      <c r="V45" s="169" t="s">
        <v>114</v>
      </c>
      <c r="W45" s="169" t="s">
        <v>114</v>
      </c>
      <c r="X45" s="169" t="s">
        <v>114</v>
      </c>
      <c r="Y45" s="170" t="s">
        <v>114</v>
      </c>
      <c r="Z45" s="171" t="s">
        <v>42</v>
      </c>
      <c r="AA45" s="172" t="s">
        <v>42</v>
      </c>
      <c r="AB45" s="172" t="s">
        <v>42</v>
      </c>
      <c r="AC45" s="173" t="s">
        <v>42</v>
      </c>
      <c r="AD45" s="174">
        <v>1154.0445</v>
      </c>
      <c r="AE45" s="175">
        <v>638.2702456585929</v>
      </c>
      <c r="AF45" s="175">
        <v>638.2702456585929</v>
      </c>
      <c r="AG45" s="176">
        <v>638.2702456585929</v>
      </c>
      <c r="AH45" s="177"/>
      <c r="AI45" s="178"/>
      <c r="AJ45" s="178"/>
      <c r="AK45" s="178"/>
      <c r="AL45" s="179">
        <f t="shared" si="1"/>
        <v>0</v>
      </c>
      <c r="AM45" s="180"/>
      <c r="AN45" s="180"/>
      <c r="AO45" s="180"/>
      <c r="AP45" s="180"/>
      <c r="AQ45" s="177"/>
      <c r="AR45" s="178"/>
      <c r="AS45" s="178"/>
      <c r="AT45" s="178"/>
      <c r="AU45" s="158">
        <f t="shared" si="2"/>
        <v>0</v>
      </c>
      <c r="AV45" s="159"/>
      <c r="AW45" s="159"/>
      <c r="AX45" s="159"/>
      <c r="AY45" s="159"/>
      <c r="AZ45" s="76"/>
      <c r="BA45" s="2"/>
      <c r="BB45" s="77"/>
      <c r="BC45" s="77"/>
      <c r="BD45" s="77"/>
      <c r="BE45" s="77"/>
      <c r="BF45" s="2"/>
    </row>
    <row r="46" spans="1:58" s="5" customFormat="1" ht="14" customHeight="1" x14ac:dyDescent="0.15">
      <c r="A46" s="70"/>
      <c r="B46" s="165" t="s">
        <v>115</v>
      </c>
      <c r="C46" s="166" t="s">
        <v>115</v>
      </c>
      <c r="D46" s="167" t="s">
        <v>115</v>
      </c>
      <c r="E46" s="168" t="s">
        <v>116</v>
      </c>
      <c r="F46" s="169" t="s">
        <v>116</v>
      </c>
      <c r="G46" s="169" t="s">
        <v>116</v>
      </c>
      <c r="H46" s="169" t="s">
        <v>116</v>
      </c>
      <c r="I46" s="169" t="s">
        <v>116</v>
      </c>
      <c r="J46" s="169" t="s">
        <v>116</v>
      </c>
      <c r="K46" s="169" t="s">
        <v>116</v>
      </c>
      <c r="L46" s="169" t="s">
        <v>116</v>
      </c>
      <c r="M46" s="169" t="s">
        <v>116</v>
      </c>
      <c r="N46" s="169" t="s">
        <v>116</v>
      </c>
      <c r="O46" s="169" t="s">
        <v>116</v>
      </c>
      <c r="P46" s="169" t="s">
        <v>116</v>
      </c>
      <c r="Q46" s="169" t="s">
        <v>116</v>
      </c>
      <c r="R46" s="169" t="s">
        <v>116</v>
      </c>
      <c r="S46" s="169" t="s">
        <v>116</v>
      </c>
      <c r="T46" s="169" t="s">
        <v>116</v>
      </c>
      <c r="U46" s="169" t="s">
        <v>116</v>
      </c>
      <c r="V46" s="169" t="s">
        <v>116</v>
      </c>
      <c r="W46" s="169" t="s">
        <v>116</v>
      </c>
      <c r="X46" s="169" t="s">
        <v>116</v>
      </c>
      <c r="Y46" s="170" t="s">
        <v>116</v>
      </c>
      <c r="Z46" s="171" t="s">
        <v>42</v>
      </c>
      <c r="AA46" s="172" t="s">
        <v>42</v>
      </c>
      <c r="AB46" s="172" t="s">
        <v>42</v>
      </c>
      <c r="AC46" s="173" t="s">
        <v>42</v>
      </c>
      <c r="AD46" s="174">
        <v>5400</v>
      </c>
      <c r="AE46" s="175">
        <v>638.2702456585929</v>
      </c>
      <c r="AF46" s="175">
        <v>638.2702456585929</v>
      </c>
      <c r="AG46" s="176">
        <v>638.2702456585929</v>
      </c>
      <c r="AH46" s="177"/>
      <c r="AI46" s="178"/>
      <c r="AJ46" s="178"/>
      <c r="AK46" s="178"/>
      <c r="AL46" s="179">
        <f t="shared" si="1"/>
        <v>0</v>
      </c>
      <c r="AM46" s="180"/>
      <c r="AN46" s="180"/>
      <c r="AO46" s="180"/>
      <c r="AP46" s="180"/>
      <c r="AQ46" s="177"/>
      <c r="AR46" s="178"/>
      <c r="AS46" s="178"/>
      <c r="AT46" s="178"/>
      <c r="AU46" s="158">
        <f t="shared" si="2"/>
        <v>0</v>
      </c>
      <c r="AV46" s="159"/>
      <c r="AW46" s="159"/>
      <c r="AX46" s="159"/>
      <c r="AY46" s="159"/>
      <c r="AZ46" s="76"/>
      <c r="BA46" s="2"/>
      <c r="BB46" s="77"/>
      <c r="BC46" s="77"/>
      <c r="BD46" s="77"/>
      <c r="BE46" s="77"/>
      <c r="BF46" s="2"/>
    </row>
    <row r="47" spans="1:58" s="5" customFormat="1" ht="14" customHeight="1" x14ac:dyDescent="0.15">
      <c r="A47" s="70"/>
      <c r="B47" s="165" t="s">
        <v>117</v>
      </c>
      <c r="C47" s="166" t="s">
        <v>117</v>
      </c>
      <c r="D47" s="167" t="s">
        <v>117</v>
      </c>
      <c r="E47" s="168" t="s">
        <v>118</v>
      </c>
      <c r="F47" s="169" t="s">
        <v>118</v>
      </c>
      <c r="G47" s="169" t="s">
        <v>118</v>
      </c>
      <c r="H47" s="169" t="s">
        <v>118</v>
      </c>
      <c r="I47" s="169" t="s">
        <v>118</v>
      </c>
      <c r="J47" s="169" t="s">
        <v>118</v>
      </c>
      <c r="K47" s="169" t="s">
        <v>118</v>
      </c>
      <c r="L47" s="169" t="s">
        <v>118</v>
      </c>
      <c r="M47" s="169" t="s">
        <v>118</v>
      </c>
      <c r="N47" s="169" t="s">
        <v>118</v>
      </c>
      <c r="O47" s="169" t="s">
        <v>118</v>
      </c>
      <c r="P47" s="169" t="s">
        <v>118</v>
      </c>
      <c r="Q47" s="169" t="s">
        <v>118</v>
      </c>
      <c r="R47" s="169" t="s">
        <v>118</v>
      </c>
      <c r="S47" s="169" t="s">
        <v>118</v>
      </c>
      <c r="T47" s="169" t="s">
        <v>118</v>
      </c>
      <c r="U47" s="169" t="s">
        <v>118</v>
      </c>
      <c r="V47" s="169" t="s">
        <v>118</v>
      </c>
      <c r="W47" s="169" t="s">
        <v>118</v>
      </c>
      <c r="X47" s="169" t="s">
        <v>118</v>
      </c>
      <c r="Y47" s="170" t="s">
        <v>118</v>
      </c>
      <c r="Z47" s="171" t="s">
        <v>42</v>
      </c>
      <c r="AA47" s="172" t="s">
        <v>42</v>
      </c>
      <c r="AB47" s="172" t="s">
        <v>42</v>
      </c>
      <c r="AC47" s="173" t="s">
        <v>42</v>
      </c>
      <c r="AD47" s="174">
        <v>1334.25</v>
      </c>
      <c r="AE47" s="175">
        <v>638.2702456585929</v>
      </c>
      <c r="AF47" s="175">
        <v>638.2702456585929</v>
      </c>
      <c r="AG47" s="176">
        <v>638.2702456585929</v>
      </c>
      <c r="AH47" s="177"/>
      <c r="AI47" s="178"/>
      <c r="AJ47" s="178"/>
      <c r="AK47" s="178"/>
      <c r="AL47" s="179">
        <f t="shared" si="1"/>
        <v>0</v>
      </c>
      <c r="AM47" s="180"/>
      <c r="AN47" s="180"/>
      <c r="AO47" s="180"/>
      <c r="AP47" s="180"/>
      <c r="AQ47" s="177"/>
      <c r="AR47" s="178"/>
      <c r="AS47" s="178"/>
      <c r="AT47" s="178"/>
      <c r="AU47" s="158">
        <f t="shared" si="2"/>
        <v>0</v>
      </c>
      <c r="AV47" s="159"/>
      <c r="AW47" s="159"/>
      <c r="AX47" s="159"/>
      <c r="AY47" s="159"/>
      <c r="AZ47" s="76"/>
      <c r="BA47" s="2"/>
      <c r="BB47" s="77"/>
      <c r="BC47" s="77"/>
      <c r="BD47" s="77"/>
      <c r="BE47" s="77"/>
      <c r="BF47" s="2"/>
    </row>
    <row r="48" spans="1:58" s="5" customFormat="1" ht="14" customHeight="1" x14ac:dyDescent="0.15">
      <c r="A48" s="70"/>
      <c r="B48" s="165" t="s">
        <v>119</v>
      </c>
      <c r="C48" s="166" t="s">
        <v>119</v>
      </c>
      <c r="D48" s="167" t="s">
        <v>119</v>
      </c>
      <c r="E48" s="168" t="s">
        <v>120</v>
      </c>
      <c r="F48" s="169" t="s">
        <v>120</v>
      </c>
      <c r="G48" s="169" t="s">
        <v>120</v>
      </c>
      <c r="H48" s="169" t="s">
        <v>120</v>
      </c>
      <c r="I48" s="169" t="s">
        <v>120</v>
      </c>
      <c r="J48" s="169" t="s">
        <v>120</v>
      </c>
      <c r="K48" s="169" t="s">
        <v>120</v>
      </c>
      <c r="L48" s="169" t="s">
        <v>120</v>
      </c>
      <c r="M48" s="169" t="s">
        <v>120</v>
      </c>
      <c r="N48" s="169" t="s">
        <v>120</v>
      </c>
      <c r="O48" s="169" t="s">
        <v>120</v>
      </c>
      <c r="P48" s="169" t="s">
        <v>120</v>
      </c>
      <c r="Q48" s="169" t="s">
        <v>120</v>
      </c>
      <c r="R48" s="169" t="s">
        <v>120</v>
      </c>
      <c r="S48" s="169" t="s">
        <v>120</v>
      </c>
      <c r="T48" s="169" t="s">
        <v>120</v>
      </c>
      <c r="U48" s="169" t="s">
        <v>120</v>
      </c>
      <c r="V48" s="169" t="s">
        <v>120</v>
      </c>
      <c r="W48" s="169" t="s">
        <v>120</v>
      </c>
      <c r="X48" s="169" t="s">
        <v>120</v>
      </c>
      <c r="Y48" s="170" t="s">
        <v>120</v>
      </c>
      <c r="Z48" s="171" t="s">
        <v>42</v>
      </c>
      <c r="AA48" s="172" t="s">
        <v>42</v>
      </c>
      <c r="AB48" s="172" t="s">
        <v>42</v>
      </c>
      <c r="AC48" s="173" t="s">
        <v>42</v>
      </c>
      <c r="AD48" s="174">
        <v>973.98</v>
      </c>
      <c r="AE48" s="175">
        <v>638.2702456585929</v>
      </c>
      <c r="AF48" s="175">
        <v>638.2702456585929</v>
      </c>
      <c r="AG48" s="176">
        <v>638.2702456585929</v>
      </c>
      <c r="AH48" s="177"/>
      <c r="AI48" s="178"/>
      <c r="AJ48" s="178"/>
      <c r="AK48" s="178"/>
      <c r="AL48" s="179">
        <f t="shared" si="1"/>
        <v>0</v>
      </c>
      <c r="AM48" s="180"/>
      <c r="AN48" s="180"/>
      <c r="AO48" s="180"/>
      <c r="AP48" s="180"/>
      <c r="AQ48" s="177"/>
      <c r="AR48" s="178"/>
      <c r="AS48" s="178"/>
      <c r="AT48" s="178"/>
      <c r="AU48" s="158">
        <f t="shared" si="2"/>
        <v>0</v>
      </c>
      <c r="AV48" s="159"/>
      <c r="AW48" s="159"/>
      <c r="AX48" s="159"/>
      <c r="AY48" s="159"/>
      <c r="AZ48" s="70"/>
      <c r="BA48" s="2"/>
      <c r="BF48" s="2"/>
    </row>
    <row r="49" spans="1:58" s="5" customFormat="1" ht="14" customHeight="1" x14ac:dyDescent="0.15">
      <c r="A49" s="70"/>
      <c r="B49" s="165" t="s">
        <v>121</v>
      </c>
      <c r="C49" s="166" t="s">
        <v>121</v>
      </c>
      <c r="D49" s="167" t="s">
        <v>121</v>
      </c>
      <c r="E49" s="168" t="s">
        <v>122</v>
      </c>
      <c r="F49" s="169" t="s">
        <v>122</v>
      </c>
      <c r="G49" s="169" t="s">
        <v>122</v>
      </c>
      <c r="H49" s="169" t="s">
        <v>122</v>
      </c>
      <c r="I49" s="169" t="s">
        <v>122</v>
      </c>
      <c r="J49" s="169" t="s">
        <v>122</v>
      </c>
      <c r="K49" s="169" t="s">
        <v>122</v>
      </c>
      <c r="L49" s="169" t="s">
        <v>122</v>
      </c>
      <c r="M49" s="169" t="s">
        <v>122</v>
      </c>
      <c r="N49" s="169" t="s">
        <v>122</v>
      </c>
      <c r="O49" s="169" t="s">
        <v>122</v>
      </c>
      <c r="P49" s="169" t="s">
        <v>122</v>
      </c>
      <c r="Q49" s="169" t="s">
        <v>122</v>
      </c>
      <c r="R49" s="169" t="s">
        <v>122</v>
      </c>
      <c r="S49" s="169" t="s">
        <v>122</v>
      </c>
      <c r="T49" s="169" t="s">
        <v>122</v>
      </c>
      <c r="U49" s="169" t="s">
        <v>122</v>
      </c>
      <c r="V49" s="169" t="s">
        <v>122</v>
      </c>
      <c r="W49" s="169" t="s">
        <v>122</v>
      </c>
      <c r="X49" s="169" t="s">
        <v>122</v>
      </c>
      <c r="Y49" s="170" t="s">
        <v>122</v>
      </c>
      <c r="Z49" s="171" t="s">
        <v>42</v>
      </c>
      <c r="AA49" s="172" t="s">
        <v>42</v>
      </c>
      <c r="AB49" s="172" t="s">
        <v>42</v>
      </c>
      <c r="AC49" s="173" t="s">
        <v>42</v>
      </c>
      <c r="AD49" s="174">
        <v>399.68169999999998</v>
      </c>
      <c r="AE49" s="175">
        <v>638.2702456585929</v>
      </c>
      <c r="AF49" s="175">
        <v>638.2702456585929</v>
      </c>
      <c r="AG49" s="176">
        <v>638.2702456585929</v>
      </c>
      <c r="AH49" s="177"/>
      <c r="AI49" s="178"/>
      <c r="AJ49" s="178"/>
      <c r="AK49" s="178"/>
      <c r="AL49" s="179">
        <f t="shared" si="1"/>
        <v>0</v>
      </c>
      <c r="AM49" s="180"/>
      <c r="AN49" s="180"/>
      <c r="AO49" s="180"/>
      <c r="AP49" s="180"/>
      <c r="AQ49" s="177"/>
      <c r="AR49" s="178"/>
      <c r="AS49" s="178"/>
      <c r="AT49" s="178"/>
      <c r="AU49" s="158">
        <f t="shared" si="2"/>
        <v>0</v>
      </c>
      <c r="AV49" s="159"/>
      <c r="AW49" s="159"/>
      <c r="AX49" s="159"/>
      <c r="AY49" s="159"/>
      <c r="AZ49" s="70"/>
      <c r="BA49" s="2"/>
      <c r="BF49" s="2"/>
    </row>
    <row r="50" spans="1:58" s="5" customFormat="1" ht="14" customHeight="1" x14ac:dyDescent="0.15">
      <c r="A50" s="70"/>
      <c r="B50" s="165" t="s">
        <v>123</v>
      </c>
      <c r="C50" s="166" t="s">
        <v>123</v>
      </c>
      <c r="D50" s="167" t="s">
        <v>123</v>
      </c>
      <c r="E50" s="168" t="s">
        <v>124</v>
      </c>
      <c r="F50" s="169" t="s">
        <v>124</v>
      </c>
      <c r="G50" s="169" t="s">
        <v>124</v>
      </c>
      <c r="H50" s="169" t="s">
        <v>124</v>
      </c>
      <c r="I50" s="169" t="s">
        <v>124</v>
      </c>
      <c r="J50" s="169" t="s">
        <v>124</v>
      </c>
      <c r="K50" s="169" t="s">
        <v>124</v>
      </c>
      <c r="L50" s="169" t="s">
        <v>124</v>
      </c>
      <c r="M50" s="169" t="s">
        <v>124</v>
      </c>
      <c r="N50" s="169" t="s">
        <v>124</v>
      </c>
      <c r="O50" s="169" t="s">
        <v>124</v>
      </c>
      <c r="P50" s="169" t="s">
        <v>124</v>
      </c>
      <c r="Q50" s="169" t="s">
        <v>124</v>
      </c>
      <c r="R50" s="169" t="s">
        <v>124</v>
      </c>
      <c r="S50" s="169" t="s">
        <v>124</v>
      </c>
      <c r="T50" s="169" t="s">
        <v>124</v>
      </c>
      <c r="U50" s="169" t="s">
        <v>124</v>
      </c>
      <c r="V50" s="169" t="s">
        <v>124</v>
      </c>
      <c r="W50" s="169" t="s">
        <v>124</v>
      </c>
      <c r="X50" s="169" t="s">
        <v>124</v>
      </c>
      <c r="Y50" s="170" t="s">
        <v>124</v>
      </c>
      <c r="Z50" s="171" t="s">
        <v>42</v>
      </c>
      <c r="AA50" s="172" t="s">
        <v>42</v>
      </c>
      <c r="AB50" s="172" t="s">
        <v>42</v>
      </c>
      <c r="AC50" s="173" t="s">
        <v>42</v>
      </c>
      <c r="AD50" s="174">
        <v>5485.1091999999999</v>
      </c>
      <c r="AE50" s="175">
        <v>638.2702456585929</v>
      </c>
      <c r="AF50" s="175">
        <v>638.2702456585929</v>
      </c>
      <c r="AG50" s="176">
        <v>638.2702456585929</v>
      </c>
      <c r="AH50" s="177"/>
      <c r="AI50" s="178"/>
      <c r="AJ50" s="178"/>
      <c r="AK50" s="178"/>
      <c r="AL50" s="179">
        <f t="shared" si="1"/>
        <v>0</v>
      </c>
      <c r="AM50" s="180"/>
      <c r="AN50" s="180"/>
      <c r="AO50" s="180"/>
      <c r="AP50" s="180"/>
      <c r="AQ50" s="177"/>
      <c r="AR50" s="178"/>
      <c r="AS50" s="178"/>
      <c r="AT50" s="178"/>
      <c r="AU50" s="158">
        <f t="shared" si="2"/>
        <v>0</v>
      </c>
      <c r="AV50" s="159"/>
      <c r="AW50" s="159"/>
      <c r="AX50" s="159"/>
      <c r="AY50" s="159"/>
      <c r="AZ50" s="70"/>
      <c r="BA50" s="2"/>
      <c r="BF50" s="2"/>
    </row>
    <row r="51" spans="1:58" s="5" customFormat="1" ht="14" customHeight="1" x14ac:dyDescent="0.15">
      <c r="A51" s="70"/>
      <c r="B51" s="165" t="s">
        <v>125</v>
      </c>
      <c r="C51" s="166" t="s">
        <v>125</v>
      </c>
      <c r="D51" s="167" t="s">
        <v>125</v>
      </c>
      <c r="E51" s="168" t="s">
        <v>126</v>
      </c>
      <c r="F51" s="169" t="s">
        <v>126</v>
      </c>
      <c r="G51" s="169" t="s">
        <v>126</v>
      </c>
      <c r="H51" s="169" t="s">
        <v>126</v>
      </c>
      <c r="I51" s="169" t="s">
        <v>126</v>
      </c>
      <c r="J51" s="169" t="s">
        <v>126</v>
      </c>
      <c r="K51" s="169" t="s">
        <v>126</v>
      </c>
      <c r="L51" s="169" t="s">
        <v>126</v>
      </c>
      <c r="M51" s="169" t="s">
        <v>126</v>
      </c>
      <c r="N51" s="169" t="s">
        <v>126</v>
      </c>
      <c r="O51" s="169" t="s">
        <v>126</v>
      </c>
      <c r="P51" s="169" t="s">
        <v>126</v>
      </c>
      <c r="Q51" s="169" t="s">
        <v>126</v>
      </c>
      <c r="R51" s="169" t="s">
        <v>126</v>
      </c>
      <c r="S51" s="169" t="s">
        <v>126</v>
      </c>
      <c r="T51" s="169" t="s">
        <v>126</v>
      </c>
      <c r="U51" s="169" t="s">
        <v>126</v>
      </c>
      <c r="V51" s="169" t="s">
        <v>126</v>
      </c>
      <c r="W51" s="169" t="s">
        <v>126</v>
      </c>
      <c r="X51" s="169" t="s">
        <v>126</v>
      </c>
      <c r="Y51" s="170" t="s">
        <v>126</v>
      </c>
      <c r="Z51" s="171" t="s">
        <v>42</v>
      </c>
      <c r="AA51" s="172" t="s">
        <v>42</v>
      </c>
      <c r="AB51" s="172" t="s">
        <v>42</v>
      </c>
      <c r="AC51" s="173" t="s">
        <v>42</v>
      </c>
      <c r="AD51" s="174">
        <v>9844.7003999999997</v>
      </c>
      <c r="AE51" s="175">
        <v>638.2702456585929</v>
      </c>
      <c r="AF51" s="175">
        <v>638.2702456585929</v>
      </c>
      <c r="AG51" s="176">
        <v>638.2702456585929</v>
      </c>
      <c r="AH51" s="177"/>
      <c r="AI51" s="178"/>
      <c r="AJ51" s="178"/>
      <c r="AK51" s="178"/>
      <c r="AL51" s="179">
        <f t="shared" si="1"/>
        <v>0</v>
      </c>
      <c r="AM51" s="180"/>
      <c r="AN51" s="180"/>
      <c r="AO51" s="180"/>
      <c r="AP51" s="180"/>
      <c r="AQ51" s="177"/>
      <c r="AR51" s="178"/>
      <c r="AS51" s="178"/>
      <c r="AT51" s="178"/>
      <c r="AU51" s="158">
        <f t="shared" si="2"/>
        <v>0</v>
      </c>
      <c r="AV51" s="159"/>
      <c r="AW51" s="159"/>
      <c r="AX51" s="159"/>
      <c r="AY51" s="159"/>
      <c r="AZ51" s="70"/>
      <c r="BA51" s="2"/>
      <c r="BF51" s="2"/>
    </row>
    <row r="52" spans="1:58" ht="14" customHeight="1" x14ac:dyDescent="0.15">
      <c r="A52" s="63"/>
      <c r="B52" s="165" t="s">
        <v>127</v>
      </c>
      <c r="C52" s="166" t="s">
        <v>127</v>
      </c>
      <c r="D52" s="167" t="s">
        <v>127</v>
      </c>
      <c r="E52" s="168" t="s">
        <v>128</v>
      </c>
      <c r="F52" s="169" t="s">
        <v>128</v>
      </c>
      <c r="G52" s="169" t="s">
        <v>128</v>
      </c>
      <c r="H52" s="169" t="s">
        <v>128</v>
      </c>
      <c r="I52" s="169" t="s">
        <v>128</v>
      </c>
      <c r="J52" s="169" t="s">
        <v>128</v>
      </c>
      <c r="K52" s="169" t="s">
        <v>128</v>
      </c>
      <c r="L52" s="169" t="s">
        <v>128</v>
      </c>
      <c r="M52" s="169" t="s">
        <v>128</v>
      </c>
      <c r="N52" s="169" t="s">
        <v>128</v>
      </c>
      <c r="O52" s="169" t="s">
        <v>128</v>
      </c>
      <c r="P52" s="169" t="s">
        <v>128</v>
      </c>
      <c r="Q52" s="169" t="s">
        <v>128</v>
      </c>
      <c r="R52" s="169" t="s">
        <v>128</v>
      </c>
      <c r="S52" s="169" t="s">
        <v>128</v>
      </c>
      <c r="T52" s="169" t="s">
        <v>128</v>
      </c>
      <c r="U52" s="169" t="s">
        <v>128</v>
      </c>
      <c r="V52" s="169" t="s">
        <v>128</v>
      </c>
      <c r="W52" s="169" t="s">
        <v>128</v>
      </c>
      <c r="X52" s="169" t="s">
        <v>128</v>
      </c>
      <c r="Y52" s="170" t="s">
        <v>128</v>
      </c>
      <c r="Z52" s="171" t="s">
        <v>42</v>
      </c>
      <c r="AA52" s="172" t="s">
        <v>42</v>
      </c>
      <c r="AB52" s="172" t="s">
        <v>42</v>
      </c>
      <c r="AC52" s="173" t="s">
        <v>42</v>
      </c>
      <c r="AD52" s="174">
        <v>10776.038200000001</v>
      </c>
      <c r="AE52" s="175">
        <v>638.2702456585929</v>
      </c>
      <c r="AF52" s="175">
        <v>638.2702456585929</v>
      </c>
      <c r="AG52" s="176">
        <v>638.2702456585929</v>
      </c>
      <c r="AH52" s="177"/>
      <c r="AI52" s="178"/>
      <c r="AJ52" s="178"/>
      <c r="AK52" s="178"/>
      <c r="AL52" s="179">
        <f t="shared" si="1"/>
        <v>0</v>
      </c>
      <c r="AM52" s="180"/>
      <c r="AN52" s="180"/>
      <c r="AO52" s="180"/>
      <c r="AP52" s="180"/>
      <c r="AQ52" s="177"/>
      <c r="AR52" s="178"/>
      <c r="AS52" s="178"/>
      <c r="AT52" s="178"/>
      <c r="AU52" s="158">
        <f t="shared" si="2"/>
        <v>0</v>
      </c>
      <c r="AV52" s="159"/>
      <c r="AW52" s="159"/>
      <c r="AX52" s="159"/>
      <c r="AY52" s="159"/>
      <c r="AZ52" s="63"/>
    </row>
    <row r="53" spans="1:58" ht="14" customHeight="1" x14ac:dyDescent="0.15">
      <c r="A53" s="63"/>
      <c r="B53" s="165" t="s">
        <v>129</v>
      </c>
      <c r="C53" s="166" t="s">
        <v>129</v>
      </c>
      <c r="D53" s="167" t="s">
        <v>129</v>
      </c>
      <c r="E53" s="168" t="s">
        <v>130</v>
      </c>
      <c r="F53" s="169" t="s">
        <v>130</v>
      </c>
      <c r="G53" s="169" t="s">
        <v>130</v>
      </c>
      <c r="H53" s="169" t="s">
        <v>130</v>
      </c>
      <c r="I53" s="169" t="s">
        <v>130</v>
      </c>
      <c r="J53" s="169" t="s">
        <v>130</v>
      </c>
      <c r="K53" s="169" t="s">
        <v>130</v>
      </c>
      <c r="L53" s="169" t="s">
        <v>130</v>
      </c>
      <c r="M53" s="169" t="s">
        <v>130</v>
      </c>
      <c r="N53" s="169" t="s">
        <v>130</v>
      </c>
      <c r="O53" s="169" t="s">
        <v>130</v>
      </c>
      <c r="P53" s="169" t="s">
        <v>130</v>
      </c>
      <c r="Q53" s="169" t="s">
        <v>130</v>
      </c>
      <c r="R53" s="169" t="s">
        <v>130</v>
      </c>
      <c r="S53" s="169" t="s">
        <v>130</v>
      </c>
      <c r="T53" s="169" t="s">
        <v>130</v>
      </c>
      <c r="U53" s="169" t="s">
        <v>130</v>
      </c>
      <c r="V53" s="169" t="s">
        <v>130</v>
      </c>
      <c r="W53" s="169" t="s">
        <v>130</v>
      </c>
      <c r="X53" s="169" t="s">
        <v>130</v>
      </c>
      <c r="Y53" s="170" t="s">
        <v>130</v>
      </c>
      <c r="Z53" s="171" t="s">
        <v>42</v>
      </c>
      <c r="AA53" s="172" t="s">
        <v>42</v>
      </c>
      <c r="AB53" s="172" t="s">
        <v>42</v>
      </c>
      <c r="AC53" s="173" t="s">
        <v>42</v>
      </c>
      <c r="AD53" s="174">
        <v>1078.2584999999999</v>
      </c>
      <c r="AE53" s="175">
        <v>638.2702456585929</v>
      </c>
      <c r="AF53" s="175">
        <v>638.2702456585929</v>
      </c>
      <c r="AG53" s="176">
        <v>638.2702456585929</v>
      </c>
      <c r="AH53" s="177"/>
      <c r="AI53" s="178"/>
      <c r="AJ53" s="178"/>
      <c r="AK53" s="178"/>
      <c r="AL53" s="179">
        <f t="shared" si="1"/>
        <v>0</v>
      </c>
      <c r="AM53" s="180"/>
      <c r="AN53" s="180"/>
      <c r="AO53" s="180"/>
      <c r="AP53" s="180"/>
      <c r="AQ53" s="177"/>
      <c r="AR53" s="178"/>
      <c r="AS53" s="178"/>
      <c r="AT53" s="178"/>
      <c r="AU53" s="158">
        <f t="shared" si="2"/>
        <v>0</v>
      </c>
      <c r="AV53" s="159"/>
      <c r="AW53" s="159"/>
      <c r="AX53" s="159"/>
      <c r="AY53" s="159"/>
      <c r="AZ53" s="63"/>
    </row>
    <row r="54" spans="1:58" ht="14" customHeight="1" x14ac:dyDescent="0.15">
      <c r="A54" s="63"/>
      <c r="B54" s="165" t="s">
        <v>131</v>
      </c>
      <c r="C54" s="166" t="s">
        <v>131</v>
      </c>
      <c r="D54" s="167" t="s">
        <v>131</v>
      </c>
      <c r="E54" s="168" t="s">
        <v>132</v>
      </c>
      <c r="F54" s="169" t="s">
        <v>132</v>
      </c>
      <c r="G54" s="169" t="s">
        <v>132</v>
      </c>
      <c r="H54" s="169" t="s">
        <v>132</v>
      </c>
      <c r="I54" s="169" t="s">
        <v>132</v>
      </c>
      <c r="J54" s="169" t="s">
        <v>132</v>
      </c>
      <c r="K54" s="169" t="s">
        <v>132</v>
      </c>
      <c r="L54" s="169" t="s">
        <v>132</v>
      </c>
      <c r="M54" s="169" t="s">
        <v>132</v>
      </c>
      <c r="N54" s="169" t="s">
        <v>132</v>
      </c>
      <c r="O54" s="169" t="s">
        <v>132</v>
      </c>
      <c r="P54" s="169" t="s">
        <v>132</v>
      </c>
      <c r="Q54" s="169" t="s">
        <v>132</v>
      </c>
      <c r="R54" s="169" t="s">
        <v>132</v>
      </c>
      <c r="S54" s="169" t="s">
        <v>132</v>
      </c>
      <c r="T54" s="169" t="s">
        <v>132</v>
      </c>
      <c r="U54" s="169" t="s">
        <v>132</v>
      </c>
      <c r="V54" s="169" t="s">
        <v>132</v>
      </c>
      <c r="W54" s="169" t="s">
        <v>132</v>
      </c>
      <c r="X54" s="169" t="s">
        <v>132</v>
      </c>
      <c r="Y54" s="170" t="s">
        <v>132</v>
      </c>
      <c r="Z54" s="171" t="s">
        <v>42</v>
      </c>
      <c r="AA54" s="172" t="s">
        <v>42</v>
      </c>
      <c r="AB54" s="172" t="s">
        <v>42</v>
      </c>
      <c r="AC54" s="173" t="s">
        <v>42</v>
      </c>
      <c r="AD54" s="174">
        <v>3758.0547000000001</v>
      </c>
      <c r="AE54" s="175">
        <v>638.2702456585929</v>
      </c>
      <c r="AF54" s="175">
        <v>638.2702456585929</v>
      </c>
      <c r="AG54" s="176">
        <v>638.2702456585929</v>
      </c>
      <c r="AH54" s="177"/>
      <c r="AI54" s="178"/>
      <c r="AJ54" s="178"/>
      <c r="AK54" s="178"/>
      <c r="AL54" s="179">
        <f t="shared" si="1"/>
        <v>0</v>
      </c>
      <c r="AM54" s="180"/>
      <c r="AN54" s="180"/>
      <c r="AO54" s="180"/>
      <c r="AP54" s="180"/>
      <c r="AQ54" s="177"/>
      <c r="AR54" s="178"/>
      <c r="AS54" s="178"/>
      <c r="AT54" s="178"/>
      <c r="AU54" s="158">
        <f t="shared" si="2"/>
        <v>0</v>
      </c>
      <c r="AV54" s="159"/>
      <c r="AW54" s="159"/>
      <c r="AX54" s="159"/>
      <c r="AY54" s="159"/>
      <c r="AZ54" s="63"/>
    </row>
    <row r="55" spans="1:58" ht="14" customHeight="1" x14ac:dyDescent="0.15">
      <c r="A55" s="63"/>
      <c r="B55" s="165" t="s">
        <v>133</v>
      </c>
      <c r="C55" s="166" t="s">
        <v>133</v>
      </c>
      <c r="D55" s="167" t="s">
        <v>133</v>
      </c>
      <c r="E55" s="168" t="s">
        <v>134</v>
      </c>
      <c r="F55" s="169" t="s">
        <v>134</v>
      </c>
      <c r="G55" s="169" t="s">
        <v>134</v>
      </c>
      <c r="H55" s="169" t="s">
        <v>134</v>
      </c>
      <c r="I55" s="169" t="s">
        <v>134</v>
      </c>
      <c r="J55" s="169" t="s">
        <v>134</v>
      </c>
      <c r="K55" s="169" t="s">
        <v>134</v>
      </c>
      <c r="L55" s="169" t="s">
        <v>134</v>
      </c>
      <c r="M55" s="169" t="s">
        <v>134</v>
      </c>
      <c r="N55" s="169" t="s">
        <v>134</v>
      </c>
      <c r="O55" s="169" t="s">
        <v>134</v>
      </c>
      <c r="P55" s="169" t="s">
        <v>134</v>
      </c>
      <c r="Q55" s="169" t="s">
        <v>134</v>
      </c>
      <c r="R55" s="169" t="s">
        <v>134</v>
      </c>
      <c r="S55" s="169" t="s">
        <v>134</v>
      </c>
      <c r="T55" s="169" t="s">
        <v>134</v>
      </c>
      <c r="U55" s="169" t="s">
        <v>134</v>
      </c>
      <c r="V55" s="169" t="s">
        <v>134</v>
      </c>
      <c r="W55" s="169" t="s">
        <v>134</v>
      </c>
      <c r="X55" s="169" t="s">
        <v>134</v>
      </c>
      <c r="Y55" s="170" t="s">
        <v>134</v>
      </c>
      <c r="Z55" s="171" t="s">
        <v>42</v>
      </c>
      <c r="AA55" s="172" t="s">
        <v>42</v>
      </c>
      <c r="AB55" s="172" t="s">
        <v>42</v>
      </c>
      <c r="AC55" s="173" t="s">
        <v>42</v>
      </c>
      <c r="AD55" s="174">
        <v>6108</v>
      </c>
      <c r="AE55" s="175">
        <v>638.2702456585929</v>
      </c>
      <c r="AF55" s="175">
        <v>638.2702456585929</v>
      </c>
      <c r="AG55" s="176">
        <v>638.2702456585929</v>
      </c>
      <c r="AH55" s="177"/>
      <c r="AI55" s="178"/>
      <c r="AJ55" s="178"/>
      <c r="AK55" s="178"/>
      <c r="AL55" s="179">
        <f t="shared" si="1"/>
        <v>0</v>
      </c>
      <c r="AM55" s="180"/>
      <c r="AN55" s="180"/>
      <c r="AO55" s="180"/>
      <c r="AP55" s="180"/>
      <c r="AQ55" s="177"/>
      <c r="AR55" s="178"/>
      <c r="AS55" s="178"/>
      <c r="AT55" s="178"/>
      <c r="AU55" s="158">
        <f t="shared" si="2"/>
        <v>0</v>
      </c>
      <c r="AV55" s="159"/>
      <c r="AW55" s="159"/>
      <c r="AX55" s="159"/>
      <c r="AY55" s="159"/>
      <c r="AZ55" s="63"/>
    </row>
    <row r="56" spans="1:58" ht="14" customHeight="1" x14ac:dyDescent="0.15">
      <c r="A56" s="63"/>
      <c r="B56" s="165" t="s">
        <v>135</v>
      </c>
      <c r="C56" s="166" t="s">
        <v>135</v>
      </c>
      <c r="D56" s="167" t="s">
        <v>135</v>
      </c>
      <c r="E56" s="168" t="s">
        <v>358</v>
      </c>
      <c r="F56" s="169" t="s">
        <v>136</v>
      </c>
      <c r="G56" s="169" t="s">
        <v>136</v>
      </c>
      <c r="H56" s="169" t="s">
        <v>136</v>
      </c>
      <c r="I56" s="169" t="s">
        <v>136</v>
      </c>
      <c r="J56" s="169" t="s">
        <v>136</v>
      </c>
      <c r="K56" s="169" t="s">
        <v>136</v>
      </c>
      <c r="L56" s="169" t="s">
        <v>136</v>
      </c>
      <c r="M56" s="169" t="s">
        <v>136</v>
      </c>
      <c r="N56" s="169" t="s">
        <v>136</v>
      </c>
      <c r="O56" s="169" t="s">
        <v>136</v>
      </c>
      <c r="P56" s="169" t="s">
        <v>136</v>
      </c>
      <c r="Q56" s="169" t="s">
        <v>136</v>
      </c>
      <c r="R56" s="169" t="s">
        <v>136</v>
      </c>
      <c r="S56" s="169" t="s">
        <v>136</v>
      </c>
      <c r="T56" s="169" t="s">
        <v>136</v>
      </c>
      <c r="U56" s="169" t="s">
        <v>136</v>
      </c>
      <c r="V56" s="169" t="s">
        <v>136</v>
      </c>
      <c r="W56" s="169" t="s">
        <v>136</v>
      </c>
      <c r="X56" s="169" t="s">
        <v>136</v>
      </c>
      <c r="Y56" s="170" t="s">
        <v>136</v>
      </c>
      <c r="Z56" s="171" t="s">
        <v>42</v>
      </c>
      <c r="AA56" s="172" t="s">
        <v>42</v>
      </c>
      <c r="AB56" s="172" t="s">
        <v>42</v>
      </c>
      <c r="AC56" s="173" t="s">
        <v>42</v>
      </c>
      <c r="AD56" s="174">
        <v>3396.712</v>
      </c>
      <c r="AE56" s="175">
        <v>638.2702456585929</v>
      </c>
      <c r="AF56" s="175">
        <v>638.2702456585929</v>
      </c>
      <c r="AG56" s="176">
        <v>638.2702456585929</v>
      </c>
      <c r="AH56" s="177"/>
      <c r="AI56" s="178"/>
      <c r="AJ56" s="178"/>
      <c r="AK56" s="178"/>
      <c r="AL56" s="179">
        <f t="shared" si="1"/>
        <v>0</v>
      </c>
      <c r="AM56" s="180"/>
      <c r="AN56" s="180"/>
      <c r="AO56" s="180"/>
      <c r="AP56" s="180"/>
      <c r="AQ56" s="177"/>
      <c r="AR56" s="178"/>
      <c r="AS56" s="178"/>
      <c r="AT56" s="178"/>
      <c r="AU56" s="158">
        <f t="shared" si="2"/>
        <v>0</v>
      </c>
      <c r="AV56" s="159"/>
      <c r="AW56" s="159"/>
      <c r="AX56" s="159"/>
      <c r="AY56" s="159"/>
      <c r="AZ56" s="63"/>
    </row>
    <row r="57" spans="1:58" ht="14" customHeight="1" x14ac:dyDescent="0.15">
      <c r="A57" s="63"/>
      <c r="B57" s="184" t="s">
        <v>137</v>
      </c>
      <c r="C57" s="185"/>
      <c r="D57" s="186"/>
      <c r="E57" s="168" t="s">
        <v>357</v>
      </c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70"/>
      <c r="Z57" s="171" t="s">
        <v>42</v>
      </c>
      <c r="AA57" s="172"/>
      <c r="AB57" s="172"/>
      <c r="AC57" s="173"/>
      <c r="AD57" s="174">
        <v>5165</v>
      </c>
      <c r="AE57" s="175">
        <v>638.2702456585929</v>
      </c>
      <c r="AF57" s="175">
        <v>638.2702456585929</v>
      </c>
      <c r="AG57" s="176">
        <v>638.2702456585929</v>
      </c>
      <c r="AH57" s="177"/>
      <c r="AI57" s="178"/>
      <c r="AJ57" s="178"/>
      <c r="AK57" s="178"/>
      <c r="AL57" s="179">
        <f t="shared" si="1"/>
        <v>0</v>
      </c>
      <c r="AM57" s="180"/>
      <c r="AN57" s="180"/>
      <c r="AO57" s="180"/>
      <c r="AP57" s="180"/>
      <c r="AQ57" s="177"/>
      <c r="AR57" s="178"/>
      <c r="AS57" s="178"/>
      <c r="AT57" s="178"/>
      <c r="AU57" s="158">
        <f t="shared" si="2"/>
        <v>0</v>
      </c>
      <c r="AV57" s="159"/>
      <c r="AW57" s="159"/>
      <c r="AX57" s="159"/>
      <c r="AY57" s="159"/>
      <c r="AZ57" s="63"/>
    </row>
    <row r="58" spans="1:58" ht="14" customHeight="1" x14ac:dyDescent="0.15">
      <c r="A58" s="63"/>
      <c r="B58" s="184" t="s">
        <v>138</v>
      </c>
      <c r="C58" s="185"/>
      <c r="D58" s="186"/>
      <c r="E58" s="168" t="s">
        <v>359</v>
      </c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70"/>
      <c r="Z58" s="171" t="s">
        <v>42</v>
      </c>
      <c r="AA58" s="172"/>
      <c r="AB58" s="172"/>
      <c r="AC58" s="173"/>
      <c r="AD58" s="174">
        <v>3262</v>
      </c>
      <c r="AE58" s="175">
        <v>638.2702456585929</v>
      </c>
      <c r="AF58" s="175">
        <v>638.2702456585929</v>
      </c>
      <c r="AG58" s="176">
        <v>638.2702456585929</v>
      </c>
      <c r="AH58" s="177"/>
      <c r="AI58" s="178"/>
      <c r="AJ58" s="178"/>
      <c r="AK58" s="178"/>
      <c r="AL58" s="179">
        <f t="shared" si="1"/>
        <v>0</v>
      </c>
      <c r="AM58" s="180"/>
      <c r="AN58" s="180"/>
      <c r="AO58" s="180"/>
      <c r="AP58" s="180"/>
      <c r="AQ58" s="177"/>
      <c r="AR58" s="178"/>
      <c r="AS58" s="178"/>
      <c r="AT58" s="178"/>
      <c r="AU58" s="158">
        <f t="shared" si="2"/>
        <v>0</v>
      </c>
      <c r="AV58" s="159"/>
      <c r="AW58" s="159"/>
      <c r="AX58" s="159"/>
      <c r="AY58" s="159"/>
      <c r="AZ58" s="63"/>
    </row>
    <row r="59" spans="1:58" ht="14" customHeight="1" x14ac:dyDescent="0.15">
      <c r="A59" s="63"/>
      <c r="B59" s="165" t="s">
        <v>139</v>
      </c>
      <c r="C59" s="166" t="s">
        <v>139</v>
      </c>
      <c r="D59" s="167" t="s">
        <v>139</v>
      </c>
      <c r="E59" s="168" t="s">
        <v>360</v>
      </c>
      <c r="F59" s="169" t="s">
        <v>140</v>
      </c>
      <c r="G59" s="169" t="s">
        <v>140</v>
      </c>
      <c r="H59" s="169" t="s">
        <v>140</v>
      </c>
      <c r="I59" s="169" t="s">
        <v>140</v>
      </c>
      <c r="J59" s="169" t="s">
        <v>140</v>
      </c>
      <c r="K59" s="169" t="s">
        <v>140</v>
      </c>
      <c r="L59" s="169" t="s">
        <v>140</v>
      </c>
      <c r="M59" s="169" t="s">
        <v>140</v>
      </c>
      <c r="N59" s="169" t="s">
        <v>140</v>
      </c>
      <c r="O59" s="169" t="s">
        <v>140</v>
      </c>
      <c r="P59" s="169" t="s">
        <v>140</v>
      </c>
      <c r="Q59" s="169" t="s">
        <v>140</v>
      </c>
      <c r="R59" s="169" t="s">
        <v>140</v>
      </c>
      <c r="S59" s="169" t="s">
        <v>140</v>
      </c>
      <c r="T59" s="169" t="s">
        <v>140</v>
      </c>
      <c r="U59" s="169" t="s">
        <v>140</v>
      </c>
      <c r="V59" s="169" t="s">
        <v>140</v>
      </c>
      <c r="W59" s="169" t="s">
        <v>140</v>
      </c>
      <c r="X59" s="169" t="s">
        <v>140</v>
      </c>
      <c r="Y59" s="170" t="s">
        <v>140</v>
      </c>
      <c r="Z59" s="171" t="s">
        <v>42</v>
      </c>
      <c r="AA59" s="172" t="s">
        <v>42</v>
      </c>
      <c r="AB59" s="172" t="s">
        <v>42</v>
      </c>
      <c r="AC59" s="173" t="s">
        <v>42</v>
      </c>
      <c r="AD59" s="174">
        <v>11637.6</v>
      </c>
      <c r="AE59" s="175">
        <v>638.2702456585929</v>
      </c>
      <c r="AF59" s="175">
        <v>638.2702456585929</v>
      </c>
      <c r="AG59" s="176">
        <v>638.2702456585929</v>
      </c>
      <c r="AH59" s="177"/>
      <c r="AI59" s="178"/>
      <c r="AJ59" s="178"/>
      <c r="AK59" s="178"/>
      <c r="AL59" s="179">
        <f t="shared" si="1"/>
        <v>0</v>
      </c>
      <c r="AM59" s="180"/>
      <c r="AN59" s="180"/>
      <c r="AO59" s="180"/>
      <c r="AP59" s="180"/>
      <c r="AQ59" s="177"/>
      <c r="AR59" s="178"/>
      <c r="AS59" s="178"/>
      <c r="AT59" s="178"/>
      <c r="AU59" s="158">
        <f t="shared" si="2"/>
        <v>0</v>
      </c>
      <c r="AV59" s="159"/>
      <c r="AW59" s="159"/>
      <c r="AX59" s="159"/>
      <c r="AY59" s="159"/>
      <c r="AZ59" s="63"/>
    </row>
    <row r="60" spans="1:58" ht="14" customHeight="1" x14ac:dyDescent="0.15">
      <c r="A60" s="63"/>
      <c r="B60" s="165" t="s">
        <v>141</v>
      </c>
      <c r="C60" s="166" t="s">
        <v>141</v>
      </c>
      <c r="D60" s="167" t="s">
        <v>141</v>
      </c>
      <c r="E60" s="168" t="s">
        <v>361</v>
      </c>
      <c r="F60" s="169" t="s">
        <v>142</v>
      </c>
      <c r="G60" s="169" t="s">
        <v>142</v>
      </c>
      <c r="H60" s="169" t="s">
        <v>142</v>
      </c>
      <c r="I60" s="169" t="s">
        <v>142</v>
      </c>
      <c r="J60" s="169" t="s">
        <v>142</v>
      </c>
      <c r="K60" s="169" t="s">
        <v>142</v>
      </c>
      <c r="L60" s="169" t="s">
        <v>142</v>
      </c>
      <c r="M60" s="169" t="s">
        <v>142</v>
      </c>
      <c r="N60" s="169" t="s">
        <v>142</v>
      </c>
      <c r="O60" s="169" t="s">
        <v>142</v>
      </c>
      <c r="P60" s="169" t="s">
        <v>142</v>
      </c>
      <c r="Q60" s="169" t="s">
        <v>142</v>
      </c>
      <c r="R60" s="169" t="s">
        <v>142</v>
      </c>
      <c r="S60" s="169" t="s">
        <v>142</v>
      </c>
      <c r="T60" s="169" t="s">
        <v>142</v>
      </c>
      <c r="U60" s="169" t="s">
        <v>142</v>
      </c>
      <c r="V60" s="169" t="s">
        <v>142</v>
      </c>
      <c r="W60" s="169" t="s">
        <v>142</v>
      </c>
      <c r="X60" s="169" t="s">
        <v>142</v>
      </c>
      <c r="Y60" s="170" t="s">
        <v>142</v>
      </c>
      <c r="Z60" s="171" t="s">
        <v>42</v>
      </c>
      <c r="AA60" s="172" t="s">
        <v>42</v>
      </c>
      <c r="AB60" s="172" t="s">
        <v>42</v>
      </c>
      <c r="AC60" s="173" t="s">
        <v>42</v>
      </c>
      <c r="AD60" s="174">
        <v>7304.03</v>
      </c>
      <c r="AE60" s="175">
        <v>638.2702456585929</v>
      </c>
      <c r="AF60" s="175">
        <v>638.2702456585929</v>
      </c>
      <c r="AG60" s="176">
        <v>638.2702456585929</v>
      </c>
      <c r="AH60" s="177"/>
      <c r="AI60" s="178"/>
      <c r="AJ60" s="178"/>
      <c r="AK60" s="178"/>
      <c r="AL60" s="179">
        <f t="shared" si="1"/>
        <v>0</v>
      </c>
      <c r="AM60" s="180"/>
      <c r="AN60" s="180"/>
      <c r="AO60" s="180"/>
      <c r="AP60" s="180"/>
      <c r="AQ60" s="177"/>
      <c r="AR60" s="178"/>
      <c r="AS60" s="178"/>
      <c r="AT60" s="178"/>
      <c r="AU60" s="158">
        <f t="shared" si="2"/>
        <v>0</v>
      </c>
      <c r="AV60" s="159"/>
      <c r="AW60" s="159"/>
      <c r="AX60" s="159"/>
      <c r="AY60" s="159"/>
      <c r="AZ60" s="63"/>
    </row>
    <row r="61" spans="1:58" ht="14" customHeight="1" x14ac:dyDescent="0.15">
      <c r="A61" s="63"/>
      <c r="B61" s="165" t="s">
        <v>143</v>
      </c>
      <c r="C61" s="166" t="s">
        <v>143</v>
      </c>
      <c r="D61" s="167" t="s">
        <v>143</v>
      </c>
      <c r="E61" s="168" t="s">
        <v>144</v>
      </c>
      <c r="F61" s="169" t="s">
        <v>144</v>
      </c>
      <c r="G61" s="169" t="s">
        <v>144</v>
      </c>
      <c r="H61" s="169" t="s">
        <v>144</v>
      </c>
      <c r="I61" s="169" t="s">
        <v>144</v>
      </c>
      <c r="J61" s="169" t="s">
        <v>144</v>
      </c>
      <c r="K61" s="169" t="s">
        <v>144</v>
      </c>
      <c r="L61" s="169" t="s">
        <v>144</v>
      </c>
      <c r="M61" s="169" t="s">
        <v>144</v>
      </c>
      <c r="N61" s="169" t="s">
        <v>144</v>
      </c>
      <c r="O61" s="169" t="s">
        <v>144</v>
      </c>
      <c r="P61" s="169" t="s">
        <v>144</v>
      </c>
      <c r="Q61" s="169" t="s">
        <v>144</v>
      </c>
      <c r="R61" s="169" t="s">
        <v>144</v>
      </c>
      <c r="S61" s="169" t="s">
        <v>144</v>
      </c>
      <c r="T61" s="169" t="s">
        <v>144</v>
      </c>
      <c r="U61" s="169" t="s">
        <v>144</v>
      </c>
      <c r="V61" s="169" t="s">
        <v>144</v>
      </c>
      <c r="W61" s="169" t="s">
        <v>144</v>
      </c>
      <c r="X61" s="169" t="s">
        <v>144</v>
      </c>
      <c r="Y61" s="170" t="s">
        <v>144</v>
      </c>
      <c r="Z61" s="171" t="s">
        <v>42</v>
      </c>
      <c r="AA61" s="172" t="s">
        <v>42</v>
      </c>
      <c r="AB61" s="172" t="s">
        <v>42</v>
      </c>
      <c r="AC61" s="173" t="s">
        <v>42</v>
      </c>
      <c r="AD61" s="174">
        <v>3096</v>
      </c>
      <c r="AE61" s="175">
        <v>638.2702456585929</v>
      </c>
      <c r="AF61" s="175">
        <v>638.2702456585929</v>
      </c>
      <c r="AG61" s="176">
        <v>638.2702456585929</v>
      </c>
      <c r="AH61" s="177"/>
      <c r="AI61" s="178"/>
      <c r="AJ61" s="178"/>
      <c r="AK61" s="178"/>
      <c r="AL61" s="179">
        <f t="shared" si="1"/>
        <v>0</v>
      </c>
      <c r="AM61" s="180"/>
      <c r="AN61" s="180"/>
      <c r="AO61" s="180"/>
      <c r="AP61" s="180"/>
      <c r="AQ61" s="177"/>
      <c r="AR61" s="178"/>
      <c r="AS61" s="178"/>
      <c r="AT61" s="178"/>
      <c r="AU61" s="158">
        <f t="shared" si="2"/>
        <v>0</v>
      </c>
      <c r="AV61" s="159"/>
      <c r="AW61" s="159"/>
      <c r="AX61" s="159"/>
      <c r="AY61" s="159"/>
      <c r="AZ61" s="63"/>
    </row>
    <row r="62" spans="1:58" ht="14" customHeight="1" x14ac:dyDescent="0.15">
      <c r="A62" s="63"/>
      <c r="B62" s="165" t="s">
        <v>145</v>
      </c>
      <c r="C62" s="166" t="s">
        <v>145</v>
      </c>
      <c r="D62" s="167" t="s">
        <v>145</v>
      </c>
      <c r="E62" s="168" t="s">
        <v>146</v>
      </c>
      <c r="F62" s="169" t="s">
        <v>146</v>
      </c>
      <c r="G62" s="169" t="s">
        <v>146</v>
      </c>
      <c r="H62" s="169" t="s">
        <v>146</v>
      </c>
      <c r="I62" s="169" t="s">
        <v>146</v>
      </c>
      <c r="J62" s="169" t="s">
        <v>146</v>
      </c>
      <c r="K62" s="169" t="s">
        <v>146</v>
      </c>
      <c r="L62" s="169" t="s">
        <v>146</v>
      </c>
      <c r="M62" s="169" t="s">
        <v>146</v>
      </c>
      <c r="N62" s="169" t="s">
        <v>146</v>
      </c>
      <c r="O62" s="169" t="s">
        <v>146</v>
      </c>
      <c r="P62" s="169" t="s">
        <v>146</v>
      </c>
      <c r="Q62" s="169" t="s">
        <v>146</v>
      </c>
      <c r="R62" s="169" t="s">
        <v>146</v>
      </c>
      <c r="S62" s="169" t="s">
        <v>146</v>
      </c>
      <c r="T62" s="169" t="s">
        <v>146</v>
      </c>
      <c r="U62" s="169" t="s">
        <v>146</v>
      </c>
      <c r="V62" s="169" t="s">
        <v>146</v>
      </c>
      <c r="W62" s="169" t="s">
        <v>146</v>
      </c>
      <c r="X62" s="169" t="s">
        <v>146</v>
      </c>
      <c r="Y62" s="170" t="s">
        <v>146</v>
      </c>
      <c r="Z62" s="171" t="s">
        <v>42</v>
      </c>
      <c r="AA62" s="172" t="s">
        <v>42</v>
      </c>
      <c r="AB62" s="172" t="s">
        <v>42</v>
      </c>
      <c r="AC62" s="173" t="s">
        <v>42</v>
      </c>
      <c r="AD62" s="174">
        <v>11560</v>
      </c>
      <c r="AE62" s="175">
        <v>638.2702456585929</v>
      </c>
      <c r="AF62" s="175">
        <v>638.2702456585929</v>
      </c>
      <c r="AG62" s="176">
        <v>638.2702456585929</v>
      </c>
      <c r="AH62" s="177"/>
      <c r="AI62" s="178"/>
      <c r="AJ62" s="178"/>
      <c r="AK62" s="178"/>
      <c r="AL62" s="179">
        <f t="shared" si="1"/>
        <v>0</v>
      </c>
      <c r="AM62" s="180"/>
      <c r="AN62" s="180"/>
      <c r="AO62" s="180"/>
      <c r="AP62" s="180"/>
      <c r="AQ62" s="177"/>
      <c r="AR62" s="178"/>
      <c r="AS62" s="178"/>
      <c r="AT62" s="178"/>
      <c r="AU62" s="158">
        <f t="shared" si="2"/>
        <v>0</v>
      </c>
      <c r="AV62" s="159"/>
      <c r="AW62" s="159"/>
      <c r="AX62" s="159"/>
      <c r="AY62" s="159"/>
      <c r="AZ62" s="63"/>
    </row>
    <row r="63" spans="1:58" ht="14" customHeight="1" x14ac:dyDescent="0.15">
      <c r="A63" s="63"/>
      <c r="B63" s="165" t="s">
        <v>147</v>
      </c>
      <c r="C63" s="166" t="s">
        <v>147</v>
      </c>
      <c r="D63" s="167" t="s">
        <v>147</v>
      </c>
      <c r="E63" s="168" t="s">
        <v>148</v>
      </c>
      <c r="F63" s="169" t="s">
        <v>148</v>
      </c>
      <c r="G63" s="169" t="s">
        <v>148</v>
      </c>
      <c r="H63" s="169" t="s">
        <v>148</v>
      </c>
      <c r="I63" s="169" t="s">
        <v>148</v>
      </c>
      <c r="J63" s="169" t="s">
        <v>148</v>
      </c>
      <c r="K63" s="169" t="s">
        <v>148</v>
      </c>
      <c r="L63" s="169" t="s">
        <v>148</v>
      </c>
      <c r="M63" s="169" t="s">
        <v>148</v>
      </c>
      <c r="N63" s="169" t="s">
        <v>148</v>
      </c>
      <c r="O63" s="169" t="s">
        <v>148</v>
      </c>
      <c r="P63" s="169" t="s">
        <v>148</v>
      </c>
      <c r="Q63" s="169" t="s">
        <v>148</v>
      </c>
      <c r="R63" s="169" t="s">
        <v>148</v>
      </c>
      <c r="S63" s="169" t="s">
        <v>148</v>
      </c>
      <c r="T63" s="169" t="s">
        <v>148</v>
      </c>
      <c r="U63" s="169" t="s">
        <v>148</v>
      </c>
      <c r="V63" s="169" t="s">
        <v>148</v>
      </c>
      <c r="W63" s="169" t="s">
        <v>148</v>
      </c>
      <c r="X63" s="169" t="s">
        <v>148</v>
      </c>
      <c r="Y63" s="170" t="s">
        <v>148</v>
      </c>
      <c r="Z63" s="171" t="s">
        <v>42</v>
      </c>
      <c r="AA63" s="172" t="s">
        <v>42</v>
      </c>
      <c r="AB63" s="172" t="s">
        <v>42</v>
      </c>
      <c r="AC63" s="173" t="s">
        <v>42</v>
      </c>
      <c r="AD63" s="174">
        <v>48239.050999999999</v>
      </c>
      <c r="AE63" s="175">
        <v>638.2702456585929</v>
      </c>
      <c r="AF63" s="175">
        <v>638.2702456585929</v>
      </c>
      <c r="AG63" s="176">
        <v>638.2702456585929</v>
      </c>
      <c r="AH63" s="177"/>
      <c r="AI63" s="178"/>
      <c r="AJ63" s="178"/>
      <c r="AK63" s="178"/>
      <c r="AL63" s="179">
        <f t="shared" si="1"/>
        <v>0</v>
      </c>
      <c r="AM63" s="180"/>
      <c r="AN63" s="180"/>
      <c r="AO63" s="180"/>
      <c r="AP63" s="180"/>
      <c r="AQ63" s="177"/>
      <c r="AR63" s="178"/>
      <c r="AS63" s="178"/>
      <c r="AT63" s="178"/>
      <c r="AU63" s="158">
        <f t="shared" si="2"/>
        <v>0</v>
      </c>
      <c r="AV63" s="159"/>
      <c r="AW63" s="159"/>
      <c r="AX63" s="159"/>
      <c r="AY63" s="159"/>
      <c r="AZ63" s="63"/>
    </row>
    <row r="64" spans="1:58" ht="14" customHeight="1" x14ac:dyDescent="0.15">
      <c r="A64" s="63"/>
      <c r="B64" s="165" t="s">
        <v>149</v>
      </c>
      <c r="C64" s="166" t="s">
        <v>149</v>
      </c>
      <c r="D64" s="167" t="s">
        <v>149</v>
      </c>
      <c r="E64" s="168" t="s">
        <v>150</v>
      </c>
      <c r="F64" s="169" t="s">
        <v>150</v>
      </c>
      <c r="G64" s="169" t="s">
        <v>150</v>
      </c>
      <c r="H64" s="169" t="s">
        <v>150</v>
      </c>
      <c r="I64" s="169" t="s">
        <v>150</v>
      </c>
      <c r="J64" s="169" t="s">
        <v>150</v>
      </c>
      <c r="K64" s="169" t="s">
        <v>150</v>
      </c>
      <c r="L64" s="169" t="s">
        <v>150</v>
      </c>
      <c r="M64" s="169" t="s">
        <v>150</v>
      </c>
      <c r="N64" s="169" t="s">
        <v>150</v>
      </c>
      <c r="O64" s="169" t="s">
        <v>150</v>
      </c>
      <c r="P64" s="169" t="s">
        <v>150</v>
      </c>
      <c r="Q64" s="169" t="s">
        <v>150</v>
      </c>
      <c r="R64" s="169" t="s">
        <v>150</v>
      </c>
      <c r="S64" s="169" t="s">
        <v>150</v>
      </c>
      <c r="T64" s="169" t="s">
        <v>150</v>
      </c>
      <c r="U64" s="169" t="s">
        <v>150</v>
      </c>
      <c r="V64" s="169" t="s">
        <v>150</v>
      </c>
      <c r="W64" s="169" t="s">
        <v>150</v>
      </c>
      <c r="X64" s="169" t="s">
        <v>150</v>
      </c>
      <c r="Y64" s="170" t="s">
        <v>150</v>
      </c>
      <c r="Z64" s="171" t="s">
        <v>42</v>
      </c>
      <c r="AA64" s="172" t="s">
        <v>42</v>
      </c>
      <c r="AB64" s="172" t="s">
        <v>42</v>
      </c>
      <c r="AC64" s="173" t="s">
        <v>42</v>
      </c>
      <c r="AD64" s="174">
        <v>1900</v>
      </c>
      <c r="AE64" s="175">
        <v>638.2702456585929</v>
      </c>
      <c r="AF64" s="175">
        <v>638.2702456585929</v>
      </c>
      <c r="AG64" s="176">
        <v>638.2702456585929</v>
      </c>
      <c r="AH64" s="177"/>
      <c r="AI64" s="178"/>
      <c r="AJ64" s="178"/>
      <c r="AK64" s="178"/>
      <c r="AL64" s="179">
        <f t="shared" si="1"/>
        <v>0</v>
      </c>
      <c r="AM64" s="180"/>
      <c r="AN64" s="180"/>
      <c r="AO64" s="180"/>
      <c r="AP64" s="180"/>
      <c r="AQ64" s="177"/>
      <c r="AR64" s="178"/>
      <c r="AS64" s="178"/>
      <c r="AT64" s="178"/>
      <c r="AU64" s="158">
        <f t="shared" si="2"/>
        <v>0</v>
      </c>
      <c r="AV64" s="159"/>
      <c r="AW64" s="159"/>
      <c r="AX64" s="159"/>
      <c r="AY64" s="159"/>
      <c r="AZ64" s="63"/>
    </row>
    <row r="65" spans="1:52" ht="14" customHeight="1" x14ac:dyDescent="0.15">
      <c r="A65" s="63"/>
      <c r="B65" s="165" t="s">
        <v>151</v>
      </c>
      <c r="C65" s="166" t="s">
        <v>151</v>
      </c>
      <c r="D65" s="167" t="s">
        <v>151</v>
      </c>
      <c r="E65" s="168" t="s">
        <v>152</v>
      </c>
      <c r="F65" s="169" t="s">
        <v>152</v>
      </c>
      <c r="G65" s="169" t="s">
        <v>152</v>
      </c>
      <c r="H65" s="169" t="s">
        <v>152</v>
      </c>
      <c r="I65" s="169" t="s">
        <v>152</v>
      </c>
      <c r="J65" s="169" t="s">
        <v>152</v>
      </c>
      <c r="K65" s="169" t="s">
        <v>152</v>
      </c>
      <c r="L65" s="169" t="s">
        <v>152</v>
      </c>
      <c r="M65" s="169" t="s">
        <v>152</v>
      </c>
      <c r="N65" s="169" t="s">
        <v>152</v>
      </c>
      <c r="O65" s="169" t="s">
        <v>152</v>
      </c>
      <c r="P65" s="169" t="s">
        <v>152</v>
      </c>
      <c r="Q65" s="169" t="s">
        <v>152</v>
      </c>
      <c r="R65" s="169" t="s">
        <v>152</v>
      </c>
      <c r="S65" s="169" t="s">
        <v>152</v>
      </c>
      <c r="T65" s="169" t="s">
        <v>152</v>
      </c>
      <c r="U65" s="169" t="s">
        <v>152</v>
      </c>
      <c r="V65" s="169" t="s">
        <v>152</v>
      </c>
      <c r="W65" s="169" t="s">
        <v>152</v>
      </c>
      <c r="X65" s="169" t="s">
        <v>152</v>
      </c>
      <c r="Y65" s="170" t="s">
        <v>152</v>
      </c>
      <c r="Z65" s="171" t="s">
        <v>42</v>
      </c>
      <c r="AA65" s="172" t="s">
        <v>42</v>
      </c>
      <c r="AB65" s="172" t="s">
        <v>42</v>
      </c>
      <c r="AC65" s="173" t="s">
        <v>42</v>
      </c>
      <c r="AD65" s="174">
        <v>25520.6</v>
      </c>
      <c r="AE65" s="175">
        <v>638.2702456585929</v>
      </c>
      <c r="AF65" s="175">
        <v>638.2702456585929</v>
      </c>
      <c r="AG65" s="176">
        <v>638.2702456585929</v>
      </c>
      <c r="AH65" s="177"/>
      <c r="AI65" s="178"/>
      <c r="AJ65" s="178"/>
      <c r="AK65" s="178"/>
      <c r="AL65" s="179">
        <f t="shared" si="1"/>
        <v>0</v>
      </c>
      <c r="AM65" s="180"/>
      <c r="AN65" s="180"/>
      <c r="AO65" s="180"/>
      <c r="AP65" s="180"/>
      <c r="AQ65" s="177"/>
      <c r="AR65" s="178"/>
      <c r="AS65" s="178"/>
      <c r="AT65" s="178"/>
      <c r="AU65" s="158">
        <f t="shared" si="2"/>
        <v>0</v>
      </c>
      <c r="AV65" s="159"/>
      <c r="AW65" s="159"/>
      <c r="AX65" s="159"/>
      <c r="AY65" s="159"/>
      <c r="AZ65" s="63"/>
    </row>
    <row r="66" spans="1:52" ht="14" customHeight="1" x14ac:dyDescent="0.15">
      <c r="A66" s="63"/>
      <c r="B66" s="165" t="s">
        <v>153</v>
      </c>
      <c r="C66" s="166" t="s">
        <v>153</v>
      </c>
      <c r="D66" s="167" t="s">
        <v>153</v>
      </c>
      <c r="E66" s="168" t="s">
        <v>154</v>
      </c>
      <c r="F66" s="169" t="s">
        <v>154</v>
      </c>
      <c r="G66" s="169" t="s">
        <v>154</v>
      </c>
      <c r="H66" s="169" t="s">
        <v>154</v>
      </c>
      <c r="I66" s="169" t="s">
        <v>154</v>
      </c>
      <c r="J66" s="169" t="s">
        <v>154</v>
      </c>
      <c r="K66" s="169" t="s">
        <v>154</v>
      </c>
      <c r="L66" s="169" t="s">
        <v>154</v>
      </c>
      <c r="M66" s="169" t="s">
        <v>154</v>
      </c>
      <c r="N66" s="169" t="s">
        <v>154</v>
      </c>
      <c r="O66" s="169" t="s">
        <v>154</v>
      </c>
      <c r="P66" s="169" t="s">
        <v>154</v>
      </c>
      <c r="Q66" s="169" t="s">
        <v>154</v>
      </c>
      <c r="R66" s="169" t="s">
        <v>154</v>
      </c>
      <c r="S66" s="169" t="s">
        <v>154</v>
      </c>
      <c r="T66" s="169" t="s">
        <v>154</v>
      </c>
      <c r="U66" s="169" t="s">
        <v>154</v>
      </c>
      <c r="V66" s="169" t="s">
        <v>154</v>
      </c>
      <c r="W66" s="169" t="s">
        <v>154</v>
      </c>
      <c r="X66" s="169" t="s">
        <v>154</v>
      </c>
      <c r="Y66" s="170" t="s">
        <v>154</v>
      </c>
      <c r="Z66" s="171" t="s">
        <v>155</v>
      </c>
      <c r="AA66" s="172" t="s">
        <v>155</v>
      </c>
      <c r="AB66" s="172" t="s">
        <v>155</v>
      </c>
      <c r="AC66" s="173" t="s">
        <v>155</v>
      </c>
      <c r="AD66" s="174">
        <v>38076</v>
      </c>
      <c r="AE66" s="175">
        <v>638.2702456585929</v>
      </c>
      <c r="AF66" s="175">
        <v>638.2702456585929</v>
      </c>
      <c r="AG66" s="176">
        <v>638.2702456585929</v>
      </c>
      <c r="AH66" s="177"/>
      <c r="AI66" s="178"/>
      <c r="AJ66" s="178"/>
      <c r="AK66" s="178"/>
      <c r="AL66" s="179">
        <f t="shared" si="1"/>
        <v>0</v>
      </c>
      <c r="AM66" s="180"/>
      <c r="AN66" s="180"/>
      <c r="AO66" s="180"/>
      <c r="AP66" s="180"/>
      <c r="AQ66" s="177"/>
      <c r="AR66" s="178"/>
      <c r="AS66" s="178"/>
      <c r="AT66" s="178"/>
      <c r="AU66" s="158">
        <f t="shared" si="2"/>
        <v>0</v>
      </c>
      <c r="AV66" s="159"/>
      <c r="AW66" s="159"/>
      <c r="AX66" s="159"/>
      <c r="AY66" s="159"/>
      <c r="AZ66" s="63"/>
    </row>
    <row r="67" spans="1:52" ht="14" customHeight="1" x14ac:dyDescent="0.15">
      <c r="A67" s="63"/>
      <c r="B67" s="165" t="s">
        <v>156</v>
      </c>
      <c r="C67" s="166"/>
      <c r="D67" s="167"/>
      <c r="E67" s="190" t="s">
        <v>362</v>
      </c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2"/>
      <c r="Z67" s="193" t="s">
        <v>42</v>
      </c>
      <c r="AA67" s="193"/>
      <c r="AB67" s="193"/>
      <c r="AC67" s="193"/>
      <c r="AD67" s="194"/>
      <c r="AE67" s="195"/>
      <c r="AF67" s="195"/>
      <c r="AG67" s="196"/>
      <c r="AH67" s="177"/>
      <c r="AI67" s="178"/>
      <c r="AJ67" s="178"/>
      <c r="AK67" s="178"/>
      <c r="AL67" s="179">
        <f t="shared" si="1"/>
        <v>0</v>
      </c>
      <c r="AM67" s="180"/>
      <c r="AN67" s="180"/>
      <c r="AO67" s="180"/>
      <c r="AP67" s="180"/>
      <c r="AQ67" s="177"/>
      <c r="AR67" s="178"/>
      <c r="AS67" s="178"/>
      <c r="AT67" s="178"/>
      <c r="AU67" s="158">
        <f t="shared" si="2"/>
        <v>0</v>
      </c>
      <c r="AV67" s="159"/>
      <c r="AW67" s="159"/>
      <c r="AX67" s="159"/>
      <c r="AY67" s="159"/>
      <c r="AZ67" s="63"/>
    </row>
    <row r="68" spans="1:52" ht="14" customHeight="1" x14ac:dyDescent="0.15">
      <c r="A68" s="63"/>
      <c r="B68" s="165" t="s">
        <v>157</v>
      </c>
      <c r="C68" s="166"/>
      <c r="D68" s="167"/>
      <c r="E68" s="190" t="s">
        <v>362</v>
      </c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2"/>
      <c r="Z68" s="193" t="s">
        <v>42</v>
      </c>
      <c r="AA68" s="193"/>
      <c r="AB68" s="193"/>
      <c r="AC68" s="193"/>
      <c r="AD68" s="194"/>
      <c r="AE68" s="195"/>
      <c r="AF68" s="195"/>
      <c r="AG68" s="196"/>
      <c r="AH68" s="177"/>
      <c r="AI68" s="178"/>
      <c r="AJ68" s="178"/>
      <c r="AK68" s="178"/>
      <c r="AL68" s="179">
        <f t="shared" si="1"/>
        <v>0</v>
      </c>
      <c r="AM68" s="180"/>
      <c r="AN68" s="180"/>
      <c r="AO68" s="180"/>
      <c r="AP68" s="180"/>
      <c r="AQ68" s="177"/>
      <c r="AR68" s="178"/>
      <c r="AS68" s="178"/>
      <c r="AT68" s="178"/>
      <c r="AU68" s="158">
        <f t="shared" si="2"/>
        <v>0</v>
      </c>
      <c r="AV68" s="159"/>
      <c r="AW68" s="159"/>
      <c r="AX68" s="159"/>
      <c r="AY68" s="159"/>
      <c r="AZ68" s="63"/>
    </row>
    <row r="69" spans="1:52" ht="14" customHeight="1" x14ac:dyDescent="0.15">
      <c r="A69" s="63"/>
      <c r="B69" s="165" t="s">
        <v>158</v>
      </c>
      <c r="C69" s="166"/>
      <c r="D69" s="167"/>
      <c r="E69" s="190" t="s">
        <v>362</v>
      </c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2"/>
      <c r="Z69" s="193" t="s">
        <v>42</v>
      </c>
      <c r="AA69" s="193"/>
      <c r="AB69" s="193"/>
      <c r="AC69" s="193"/>
      <c r="AD69" s="194"/>
      <c r="AE69" s="195"/>
      <c r="AF69" s="195"/>
      <c r="AG69" s="196"/>
      <c r="AH69" s="177"/>
      <c r="AI69" s="178"/>
      <c r="AJ69" s="178"/>
      <c r="AK69" s="178"/>
      <c r="AL69" s="179">
        <f t="shared" si="1"/>
        <v>0</v>
      </c>
      <c r="AM69" s="180"/>
      <c r="AN69" s="180"/>
      <c r="AO69" s="180"/>
      <c r="AP69" s="180"/>
      <c r="AQ69" s="177"/>
      <c r="AR69" s="178"/>
      <c r="AS69" s="178"/>
      <c r="AT69" s="178"/>
      <c r="AU69" s="158">
        <f t="shared" si="2"/>
        <v>0</v>
      </c>
      <c r="AV69" s="159"/>
      <c r="AW69" s="159"/>
      <c r="AX69" s="159"/>
      <c r="AY69" s="159"/>
      <c r="AZ69" s="63"/>
    </row>
    <row r="70" spans="1:52" ht="14" customHeight="1" x14ac:dyDescent="0.15">
      <c r="A70" s="63"/>
      <c r="B70" s="165" t="s">
        <v>159</v>
      </c>
      <c r="C70" s="166" t="s">
        <v>159</v>
      </c>
      <c r="D70" s="167" t="s">
        <v>159</v>
      </c>
      <c r="E70" s="168" t="s">
        <v>160</v>
      </c>
      <c r="F70" s="169" t="s">
        <v>160</v>
      </c>
      <c r="G70" s="169" t="s">
        <v>160</v>
      </c>
      <c r="H70" s="169" t="s">
        <v>160</v>
      </c>
      <c r="I70" s="169" t="s">
        <v>160</v>
      </c>
      <c r="J70" s="169" t="s">
        <v>160</v>
      </c>
      <c r="K70" s="169" t="s">
        <v>160</v>
      </c>
      <c r="L70" s="169" t="s">
        <v>160</v>
      </c>
      <c r="M70" s="169" t="s">
        <v>160</v>
      </c>
      <c r="N70" s="169" t="s">
        <v>160</v>
      </c>
      <c r="O70" s="169" t="s">
        <v>160</v>
      </c>
      <c r="P70" s="169" t="s">
        <v>160</v>
      </c>
      <c r="Q70" s="169" t="s">
        <v>160</v>
      </c>
      <c r="R70" s="169" t="s">
        <v>160</v>
      </c>
      <c r="S70" s="169" t="s">
        <v>160</v>
      </c>
      <c r="T70" s="169" t="s">
        <v>160</v>
      </c>
      <c r="U70" s="169" t="s">
        <v>160</v>
      </c>
      <c r="V70" s="169" t="s">
        <v>160</v>
      </c>
      <c r="W70" s="169" t="s">
        <v>160</v>
      </c>
      <c r="X70" s="169" t="s">
        <v>160</v>
      </c>
      <c r="Y70" s="170" t="s">
        <v>160</v>
      </c>
      <c r="Z70" s="171" t="s">
        <v>161</v>
      </c>
      <c r="AA70" s="172" t="s">
        <v>161</v>
      </c>
      <c r="AB70" s="172" t="s">
        <v>161</v>
      </c>
      <c r="AC70" s="173" t="s">
        <v>161</v>
      </c>
      <c r="AD70" s="174">
        <v>688.57979999999998</v>
      </c>
      <c r="AE70" s="175">
        <v>638.2702456585929</v>
      </c>
      <c r="AF70" s="175">
        <v>638.2702456585929</v>
      </c>
      <c r="AG70" s="176">
        <v>638.2702456585929</v>
      </c>
      <c r="AH70" s="177"/>
      <c r="AI70" s="178"/>
      <c r="AJ70" s="178"/>
      <c r="AK70" s="178"/>
      <c r="AL70" s="179">
        <f t="shared" si="1"/>
        <v>0</v>
      </c>
      <c r="AM70" s="180"/>
      <c r="AN70" s="180"/>
      <c r="AO70" s="180"/>
      <c r="AP70" s="180"/>
      <c r="AQ70" s="177"/>
      <c r="AR70" s="178"/>
      <c r="AS70" s="178"/>
      <c r="AT70" s="178"/>
      <c r="AU70" s="158">
        <f t="shared" si="2"/>
        <v>0</v>
      </c>
      <c r="AV70" s="159"/>
      <c r="AW70" s="159"/>
      <c r="AX70" s="159"/>
      <c r="AY70" s="159"/>
      <c r="AZ70" s="63"/>
    </row>
    <row r="71" spans="1:52" ht="14" customHeight="1" x14ac:dyDescent="0.15">
      <c r="A71" s="63"/>
      <c r="B71" s="165" t="s">
        <v>162</v>
      </c>
      <c r="C71" s="166" t="s">
        <v>162</v>
      </c>
      <c r="D71" s="167" t="s">
        <v>162</v>
      </c>
      <c r="E71" s="168" t="s">
        <v>163</v>
      </c>
      <c r="F71" s="169" t="s">
        <v>163</v>
      </c>
      <c r="G71" s="169" t="s">
        <v>163</v>
      </c>
      <c r="H71" s="169" t="s">
        <v>163</v>
      </c>
      <c r="I71" s="169" t="s">
        <v>163</v>
      </c>
      <c r="J71" s="169" t="s">
        <v>163</v>
      </c>
      <c r="K71" s="169" t="s">
        <v>163</v>
      </c>
      <c r="L71" s="169" t="s">
        <v>163</v>
      </c>
      <c r="M71" s="169" t="s">
        <v>163</v>
      </c>
      <c r="N71" s="169" t="s">
        <v>163</v>
      </c>
      <c r="O71" s="169" t="s">
        <v>163</v>
      </c>
      <c r="P71" s="169" t="s">
        <v>163</v>
      </c>
      <c r="Q71" s="169" t="s">
        <v>163</v>
      </c>
      <c r="R71" s="169" t="s">
        <v>163</v>
      </c>
      <c r="S71" s="169" t="s">
        <v>163</v>
      </c>
      <c r="T71" s="169" t="s">
        <v>163</v>
      </c>
      <c r="U71" s="169" t="s">
        <v>163</v>
      </c>
      <c r="V71" s="169" t="s">
        <v>163</v>
      </c>
      <c r="W71" s="169" t="s">
        <v>163</v>
      </c>
      <c r="X71" s="169" t="s">
        <v>163</v>
      </c>
      <c r="Y71" s="170" t="s">
        <v>163</v>
      </c>
      <c r="Z71" s="171" t="s">
        <v>161</v>
      </c>
      <c r="AA71" s="172" t="s">
        <v>161</v>
      </c>
      <c r="AB71" s="172" t="s">
        <v>161</v>
      </c>
      <c r="AC71" s="173" t="s">
        <v>161</v>
      </c>
      <c r="AD71" s="174">
        <v>1092.9947999999999</v>
      </c>
      <c r="AE71" s="175">
        <v>638.2702456585929</v>
      </c>
      <c r="AF71" s="175">
        <v>638.2702456585929</v>
      </c>
      <c r="AG71" s="176">
        <v>638.2702456585929</v>
      </c>
      <c r="AH71" s="177"/>
      <c r="AI71" s="178"/>
      <c r="AJ71" s="178"/>
      <c r="AK71" s="178"/>
      <c r="AL71" s="179">
        <f t="shared" si="1"/>
        <v>0</v>
      </c>
      <c r="AM71" s="180"/>
      <c r="AN71" s="180"/>
      <c r="AO71" s="180"/>
      <c r="AP71" s="180"/>
      <c r="AQ71" s="177"/>
      <c r="AR71" s="178"/>
      <c r="AS71" s="178"/>
      <c r="AT71" s="178"/>
      <c r="AU71" s="158">
        <f t="shared" si="2"/>
        <v>0</v>
      </c>
      <c r="AV71" s="159"/>
      <c r="AW71" s="159"/>
      <c r="AX71" s="159"/>
      <c r="AY71" s="159"/>
      <c r="AZ71" s="63"/>
    </row>
    <row r="72" spans="1:52" ht="14" customHeight="1" x14ac:dyDescent="0.15">
      <c r="A72" s="63"/>
      <c r="B72" s="165" t="s">
        <v>164</v>
      </c>
      <c r="C72" s="166" t="s">
        <v>164</v>
      </c>
      <c r="D72" s="167" t="s">
        <v>164</v>
      </c>
      <c r="E72" s="168" t="s">
        <v>165</v>
      </c>
      <c r="F72" s="169" t="s">
        <v>165</v>
      </c>
      <c r="G72" s="169" t="s">
        <v>165</v>
      </c>
      <c r="H72" s="169" t="s">
        <v>165</v>
      </c>
      <c r="I72" s="169" t="s">
        <v>165</v>
      </c>
      <c r="J72" s="169" t="s">
        <v>165</v>
      </c>
      <c r="K72" s="169" t="s">
        <v>165</v>
      </c>
      <c r="L72" s="169" t="s">
        <v>165</v>
      </c>
      <c r="M72" s="169" t="s">
        <v>165</v>
      </c>
      <c r="N72" s="169" t="s">
        <v>165</v>
      </c>
      <c r="O72" s="169" t="s">
        <v>165</v>
      </c>
      <c r="P72" s="169" t="s">
        <v>165</v>
      </c>
      <c r="Q72" s="169" t="s">
        <v>165</v>
      </c>
      <c r="R72" s="169" t="s">
        <v>165</v>
      </c>
      <c r="S72" s="169" t="s">
        <v>165</v>
      </c>
      <c r="T72" s="169" t="s">
        <v>165</v>
      </c>
      <c r="U72" s="169" t="s">
        <v>165</v>
      </c>
      <c r="V72" s="169" t="s">
        <v>165</v>
      </c>
      <c r="W72" s="169" t="s">
        <v>165</v>
      </c>
      <c r="X72" s="169" t="s">
        <v>165</v>
      </c>
      <c r="Y72" s="170" t="s">
        <v>165</v>
      </c>
      <c r="Z72" s="171" t="s">
        <v>161</v>
      </c>
      <c r="AA72" s="172" t="s">
        <v>161</v>
      </c>
      <c r="AB72" s="172" t="s">
        <v>161</v>
      </c>
      <c r="AC72" s="173" t="s">
        <v>161</v>
      </c>
      <c r="AD72" s="174">
        <v>634.79729999999995</v>
      </c>
      <c r="AE72" s="175">
        <v>638.2702456585929</v>
      </c>
      <c r="AF72" s="175">
        <v>638.2702456585929</v>
      </c>
      <c r="AG72" s="176">
        <v>638.2702456585929</v>
      </c>
      <c r="AH72" s="177"/>
      <c r="AI72" s="178"/>
      <c r="AJ72" s="178"/>
      <c r="AK72" s="178"/>
      <c r="AL72" s="179">
        <f t="shared" si="1"/>
        <v>0</v>
      </c>
      <c r="AM72" s="180"/>
      <c r="AN72" s="180"/>
      <c r="AO72" s="180"/>
      <c r="AP72" s="180"/>
      <c r="AQ72" s="177"/>
      <c r="AR72" s="178"/>
      <c r="AS72" s="178"/>
      <c r="AT72" s="178"/>
      <c r="AU72" s="158">
        <f t="shared" si="2"/>
        <v>0</v>
      </c>
      <c r="AV72" s="159"/>
      <c r="AW72" s="159"/>
      <c r="AX72" s="159"/>
      <c r="AY72" s="159"/>
      <c r="AZ72" s="63"/>
    </row>
    <row r="73" spans="1:52" ht="14" customHeight="1" x14ac:dyDescent="0.15">
      <c r="A73" s="63"/>
      <c r="B73" s="165" t="s">
        <v>166</v>
      </c>
      <c r="C73" s="166" t="s">
        <v>166</v>
      </c>
      <c r="D73" s="167" t="s">
        <v>166</v>
      </c>
      <c r="E73" s="168" t="s">
        <v>167</v>
      </c>
      <c r="F73" s="169" t="s">
        <v>167</v>
      </c>
      <c r="G73" s="169" t="s">
        <v>167</v>
      </c>
      <c r="H73" s="169" t="s">
        <v>167</v>
      </c>
      <c r="I73" s="169" t="s">
        <v>167</v>
      </c>
      <c r="J73" s="169" t="s">
        <v>167</v>
      </c>
      <c r="K73" s="169" t="s">
        <v>167</v>
      </c>
      <c r="L73" s="169" t="s">
        <v>167</v>
      </c>
      <c r="M73" s="169" t="s">
        <v>167</v>
      </c>
      <c r="N73" s="169" t="s">
        <v>167</v>
      </c>
      <c r="O73" s="169" t="s">
        <v>167</v>
      </c>
      <c r="P73" s="169" t="s">
        <v>167</v>
      </c>
      <c r="Q73" s="169" t="s">
        <v>167</v>
      </c>
      <c r="R73" s="169" t="s">
        <v>167</v>
      </c>
      <c r="S73" s="169" t="s">
        <v>167</v>
      </c>
      <c r="T73" s="169" t="s">
        <v>167</v>
      </c>
      <c r="U73" s="169" t="s">
        <v>167</v>
      </c>
      <c r="V73" s="169" t="s">
        <v>167</v>
      </c>
      <c r="W73" s="169" t="s">
        <v>167</v>
      </c>
      <c r="X73" s="169" t="s">
        <v>167</v>
      </c>
      <c r="Y73" s="170" t="s">
        <v>167</v>
      </c>
      <c r="Z73" s="171" t="s">
        <v>161</v>
      </c>
      <c r="AA73" s="172" t="s">
        <v>161</v>
      </c>
      <c r="AB73" s="172" t="s">
        <v>161</v>
      </c>
      <c r="AC73" s="173" t="s">
        <v>161</v>
      </c>
      <c r="AD73" s="174">
        <v>506.34359999999998</v>
      </c>
      <c r="AE73" s="175">
        <v>638.2702456585929</v>
      </c>
      <c r="AF73" s="175">
        <v>638.2702456585929</v>
      </c>
      <c r="AG73" s="176">
        <v>638.2702456585929</v>
      </c>
      <c r="AH73" s="177"/>
      <c r="AI73" s="178"/>
      <c r="AJ73" s="178"/>
      <c r="AK73" s="178"/>
      <c r="AL73" s="179">
        <f t="shared" si="1"/>
        <v>0</v>
      </c>
      <c r="AM73" s="180"/>
      <c r="AN73" s="180"/>
      <c r="AO73" s="180"/>
      <c r="AP73" s="180"/>
      <c r="AQ73" s="177"/>
      <c r="AR73" s="178"/>
      <c r="AS73" s="178"/>
      <c r="AT73" s="178"/>
      <c r="AU73" s="158">
        <f t="shared" ref="AU73:AU97" si="3">AD73*AQ73</f>
        <v>0</v>
      </c>
      <c r="AV73" s="159"/>
      <c r="AW73" s="159"/>
      <c r="AX73" s="159"/>
      <c r="AY73" s="159"/>
      <c r="AZ73" s="63"/>
    </row>
    <row r="74" spans="1:52" ht="14" customHeight="1" x14ac:dyDescent="0.15">
      <c r="A74" s="63"/>
      <c r="B74" s="165" t="s">
        <v>168</v>
      </c>
      <c r="C74" s="166" t="s">
        <v>168</v>
      </c>
      <c r="D74" s="167" t="s">
        <v>168</v>
      </c>
      <c r="E74" s="168" t="s">
        <v>169</v>
      </c>
      <c r="F74" s="169" t="s">
        <v>169</v>
      </c>
      <c r="G74" s="169" t="s">
        <v>169</v>
      </c>
      <c r="H74" s="169" t="s">
        <v>169</v>
      </c>
      <c r="I74" s="169" t="s">
        <v>169</v>
      </c>
      <c r="J74" s="169" t="s">
        <v>169</v>
      </c>
      <c r="K74" s="169" t="s">
        <v>169</v>
      </c>
      <c r="L74" s="169" t="s">
        <v>169</v>
      </c>
      <c r="M74" s="169" t="s">
        <v>169</v>
      </c>
      <c r="N74" s="169" t="s">
        <v>169</v>
      </c>
      <c r="O74" s="169" t="s">
        <v>169</v>
      </c>
      <c r="P74" s="169" t="s">
        <v>169</v>
      </c>
      <c r="Q74" s="169" t="s">
        <v>169</v>
      </c>
      <c r="R74" s="169" t="s">
        <v>169</v>
      </c>
      <c r="S74" s="169" t="s">
        <v>169</v>
      </c>
      <c r="T74" s="169" t="s">
        <v>169</v>
      </c>
      <c r="U74" s="169" t="s">
        <v>169</v>
      </c>
      <c r="V74" s="169" t="s">
        <v>169</v>
      </c>
      <c r="W74" s="169" t="s">
        <v>169</v>
      </c>
      <c r="X74" s="169" t="s">
        <v>169</v>
      </c>
      <c r="Y74" s="170" t="s">
        <v>169</v>
      </c>
      <c r="Z74" s="171" t="s">
        <v>161</v>
      </c>
      <c r="AA74" s="172" t="s">
        <v>161</v>
      </c>
      <c r="AB74" s="172" t="s">
        <v>161</v>
      </c>
      <c r="AC74" s="173" t="s">
        <v>161</v>
      </c>
      <c r="AD74" s="174">
        <v>414.53949999999998</v>
      </c>
      <c r="AE74" s="175">
        <v>638.2702456585929</v>
      </c>
      <c r="AF74" s="175">
        <v>638.2702456585929</v>
      </c>
      <c r="AG74" s="176">
        <v>638.2702456585929</v>
      </c>
      <c r="AH74" s="177"/>
      <c r="AI74" s="178"/>
      <c r="AJ74" s="178"/>
      <c r="AK74" s="178"/>
      <c r="AL74" s="179">
        <f t="shared" ref="AL74:AL97" si="4">AD74*AH74</f>
        <v>0</v>
      </c>
      <c r="AM74" s="180"/>
      <c r="AN74" s="180"/>
      <c r="AO74" s="180"/>
      <c r="AP74" s="180"/>
      <c r="AQ74" s="177"/>
      <c r="AR74" s="178"/>
      <c r="AS74" s="178"/>
      <c r="AT74" s="178"/>
      <c r="AU74" s="158">
        <f t="shared" si="3"/>
        <v>0</v>
      </c>
      <c r="AV74" s="159"/>
      <c r="AW74" s="159"/>
      <c r="AX74" s="159"/>
      <c r="AY74" s="159"/>
      <c r="AZ74" s="63"/>
    </row>
    <row r="75" spans="1:52" ht="14" customHeight="1" x14ac:dyDescent="0.15">
      <c r="A75" s="63"/>
      <c r="B75" s="165" t="s">
        <v>170</v>
      </c>
      <c r="C75" s="166" t="s">
        <v>170</v>
      </c>
      <c r="D75" s="167" t="s">
        <v>170</v>
      </c>
      <c r="E75" s="168" t="s">
        <v>171</v>
      </c>
      <c r="F75" s="169" t="s">
        <v>171</v>
      </c>
      <c r="G75" s="169" t="s">
        <v>171</v>
      </c>
      <c r="H75" s="169" t="s">
        <v>171</v>
      </c>
      <c r="I75" s="169" t="s">
        <v>171</v>
      </c>
      <c r="J75" s="169" t="s">
        <v>171</v>
      </c>
      <c r="K75" s="169" t="s">
        <v>171</v>
      </c>
      <c r="L75" s="169" t="s">
        <v>171</v>
      </c>
      <c r="M75" s="169" t="s">
        <v>171</v>
      </c>
      <c r="N75" s="169" t="s">
        <v>171</v>
      </c>
      <c r="O75" s="169" t="s">
        <v>171</v>
      </c>
      <c r="P75" s="169" t="s">
        <v>171</v>
      </c>
      <c r="Q75" s="169" t="s">
        <v>171</v>
      </c>
      <c r="R75" s="169" t="s">
        <v>171</v>
      </c>
      <c r="S75" s="169" t="s">
        <v>171</v>
      </c>
      <c r="T75" s="169" t="s">
        <v>171</v>
      </c>
      <c r="U75" s="169" t="s">
        <v>171</v>
      </c>
      <c r="V75" s="169" t="s">
        <v>171</v>
      </c>
      <c r="W75" s="169" t="s">
        <v>171</v>
      </c>
      <c r="X75" s="169" t="s">
        <v>171</v>
      </c>
      <c r="Y75" s="170" t="s">
        <v>171</v>
      </c>
      <c r="Z75" s="171" t="s">
        <v>161</v>
      </c>
      <c r="AA75" s="172" t="s">
        <v>161</v>
      </c>
      <c r="AB75" s="172" t="s">
        <v>161</v>
      </c>
      <c r="AC75" s="173" t="s">
        <v>161</v>
      </c>
      <c r="AD75" s="174">
        <v>486.9581</v>
      </c>
      <c r="AE75" s="175">
        <v>638.2702456585929</v>
      </c>
      <c r="AF75" s="175">
        <v>638.2702456585929</v>
      </c>
      <c r="AG75" s="176">
        <v>638.2702456585929</v>
      </c>
      <c r="AH75" s="177"/>
      <c r="AI75" s="178"/>
      <c r="AJ75" s="178"/>
      <c r="AK75" s="178"/>
      <c r="AL75" s="179">
        <f t="shared" si="4"/>
        <v>0</v>
      </c>
      <c r="AM75" s="180"/>
      <c r="AN75" s="180"/>
      <c r="AO75" s="180"/>
      <c r="AP75" s="180"/>
      <c r="AQ75" s="177"/>
      <c r="AR75" s="178"/>
      <c r="AS75" s="178"/>
      <c r="AT75" s="178"/>
      <c r="AU75" s="158">
        <f t="shared" si="3"/>
        <v>0</v>
      </c>
      <c r="AV75" s="159"/>
      <c r="AW75" s="159"/>
      <c r="AX75" s="159"/>
      <c r="AY75" s="159"/>
      <c r="AZ75" s="63"/>
    </row>
    <row r="76" spans="1:52" ht="14" customHeight="1" x14ac:dyDescent="0.15">
      <c r="A76" s="63"/>
      <c r="B76" s="165" t="s">
        <v>172</v>
      </c>
      <c r="C76" s="166" t="s">
        <v>172</v>
      </c>
      <c r="D76" s="167" t="s">
        <v>172</v>
      </c>
      <c r="E76" s="168" t="s">
        <v>173</v>
      </c>
      <c r="F76" s="169" t="s">
        <v>173</v>
      </c>
      <c r="G76" s="169" t="s">
        <v>173</v>
      </c>
      <c r="H76" s="169" t="s">
        <v>173</v>
      </c>
      <c r="I76" s="169" t="s">
        <v>173</v>
      </c>
      <c r="J76" s="169" t="s">
        <v>173</v>
      </c>
      <c r="K76" s="169" t="s">
        <v>173</v>
      </c>
      <c r="L76" s="169" t="s">
        <v>173</v>
      </c>
      <c r="M76" s="169" t="s">
        <v>173</v>
      </c>
      <c r="N76" s="169" t="s">
        <v>173</v>
      </c>
      <c r="O76" s="169" t="s">
        <v>173</v>
      </c>
      <c r="P76" s="169" t="s">
        <v>173</v>
      </c>
      <c r="Q76" s="169" t="s">
        <v>173</v>
      </c>
      <c r="R76" s="169" t="s">
        <v>173</v>
      </c>
      <c r="S76" s="169" t="s">
        <v>173</v>
      </c>
      <c r="T76" s="169" t="s">
        <v>173</v>
      </c>
      <c r="U76" s="169" t="s">
        <v>173</v>
      </c>
      <c r="V76" s="169" t="s">
        <v>173</v>
      </c>
      <c r="W76" s="169" t="s">
        <v>173</v>
      </c>
      <c r="X76" s="169" t="s">
        <v>173</v>
      </c>
      <c r="Y76" s="170" t="s">
        <v>173</v>
      </c>
      <c r="Z76" s="171" t="s">
        <v>161</v>
      </c>
      <c r="AA76" s="172" t="s">
        <v>161</v>
      </c>
      <c r="AB76" s="172" t="s">
        <v>161</v>
      </c>
      <c r="AC76" s="173" t="s">
        <v>161</v>
      </c>
      <c r="AD76" s="174">
        <v>2670.5963999999999</v>
      </c>
      <c r="AE76" s="175">
        <v>638.2702456585929</v>
      </c>
      <c r="AF76" s="175">
        <v>638.2702456585929</v>
      </c>
      <c r="AG76" s="176">
        <v>638.2702456585929</v>
      </c>
      <c r="AH76" s="177"/>
      <c r="AI76" s="178"/>
      <c r="AJ76" s="178"/>
      <c r="AK76" s="178"/>
      <c r="AL76" s="179">
        <f t="shared" si="4"/>
        <v>0</v>
      </c>
      <c r="AM76" s="180"/>
      <c r="AN76" s="180"/>
      <c r="AO76" s="180"/>
      <c r="AP76" s="180"/>
      <c r="AQ76" s="177"/>
      <c r="AR76" s="178"/>
      <c r="AS76" s="178"/>
      <c r="AT76" s="178"/>
      <c r="AU76" s="158">
        <f t="shared" si="3"/>
        <v>0</v>
      </c>
      <c r="AV76" s="159"/>
      <c r="AW76" s="159"/>
      <c r="AX76" s="159"/>
      <c r="AY76" s="159"/>
      <c r="AZ76" s="63"/>
    </row>
    <row r="77" spans="1:52" ht="14" customHeight="1" x14ac:dyDescent="0.15">
      <c r="A77" s="63"/>
      <c r="B77" s="165" t="s">
        <v>174</v>
      </c>
      <c r="C77" s="166" t="s">
        <v>174</v>
      </c>
      <c r="D77" s="167" t="s">
        <v>174</v>
      </c>
      <c r="E77" s="168" t="s">
        <v>175</v>
      </c>
      <c r="F77" s="169" t="s">
        <v>175</v>
      </c>
      <c r="G77" s="169" t="s">
        <v>175</v>
      </c>
      <c r="H77" s="169" t="s">
        <v>175</v>
      </c>
      <c r="I77" s="169" t="s">
        <v>175</v>
      </c>
      <c r="J77" s="169" t="s">
        <v>175</v>
      </c>
      <c r="K77" s="169" t="s">
        <v>175</v>
      </c>
      <c r="L77" s="169" t="s">
        <v>175</v>
      </c>
      <c r="M77" s="169" t="s">
        <v>175</v>
      </c>
      <c r="N77" s="169" t="s">
        <v>175</v>
      </c>
      <c r="O77" s="169" t="s">
        <v>175</v>
      </c>
      <c r="P77" s="169" t="s">
        <v>175</v>
      </c>
      <c r="Q77" s="169" t="s">
        <v>175</v>
      </c>
      <c r="R77" s="169" t="s">
        <v>175</v>
      </c>
      <c r="S77" s="169" t="s">
        <v>175</v>
      </c>
      <c r="T77" s="169" t="s">
        <v>175</v>
      </c>
      <c r="U77" s="169" t="s">
        <v>175</v>
      </c>
      <c r="V77" s="169" t="s">
        <v>175</v>
      </c>
      <c r="W77" s="169" t="s">
        <v>175</v>
      </c>
      <c r="X77" s="169" t="s">
        <v>175</v>
      </c>
      <c r="Y77" s="170" t="s">
        <v>175</v>
      </c>
      <c r="Z77" s="171" t="s">
        <v>161</v>
      </c>
      <c r="AA77" s="172" t="s">
        <v>161</v>
      </c>
      <c r="AB77" s="172" t="s">
        <v>161</v>
      </c>
      <c r="AC77" s="173" t="s">
        <v>161</v>
      </c>
      <c r="AD77" s="174">
        <v>786.98239999999998</v>
      </c>
      <c r="AE77" s="175">
        <v>638.2702456585929</v>
      </c>
      <c r="AF77" s="175">
        <v>638.2702456585929</v>
      </c>
      <c r="AG77" s="176">
        <v>638.2702456585929</v>
      </c>
      <c r="AH77" s="177"/>
      <c r="AI77" s="178"/>
      <c r="AJ77" s="178"/>
      <c r="AK77" s="178"/>
      <c r="AL77" s="179">
        <f t="shared" si="4"/>
        <v>0</v>
      </c>
      <c r="AM77" s="180"/>
      <c r="AN77" s="180"/>
      <c r="AO77" s="180"/>
      <c r="AP77" s="180"/>
      <c r="AQ77" s="177"/>
      <c r="AR77" s="178"/>
      <c r="AS77" s="178"/>
      <c r="AT77" s="178"/>
      <c r="AU77" s="158">
        <f t="shared" si="3"/>
        <v>0</v>
      </c>
      <c r="AV77" s="159"/>
      <c r="AW77" s="159"/>
      <c r="AX77" s="159"/>
      <c r="AY77" s="159"/>
      <c r="AZ77" s="63"/>
    </row>
    <row r="78" spans="1:52" ht="14" customHeight="1" x14ac:dyDescent="0.15">
      <c r="A78" s="63"/>
      <c r="B78" s="165" t="s">
        <v>176</v>
      </c>
      <c r="C78" s="166" t="s">
        <v>176</v>
      </c>
      <c r="D78" s="167" t="s">
        <v>176</v>
      </c>
      <c r="E78" s="168" t="s">
        <v>177</v>
      </c>
      <c r="F78" s="169" t="s">
        <v>177</v>
      </c>
      <c r="G78" s="169" t="s">
        <v>177</v>
      </c>
      <c r="H78" s="169" t="s">
        <v>177</v>
      </c>
      <c r="I78" s="169" t="s">
        <v>177</v>
      </c>
      <c r="J78" s="169" t="s">
        <v>177</v>
      </c>
      <c r="K78" s="169" t="s">
        <v>177</v>
      </c>
      <c r="L78" s="169" t="s">
        <v>177</v>
      </c>
      <c r="M78" s="169" t="s">
        <v>177</v>
      </c>
      <c r="N78" s="169" t="s">
        <v>177</v>
      </c>
      <c r="O78" s="169" t="s">
        <v>177</v>
      </c>
      <c r="P78" s="169" t="s">
        <v>177</v>
      </c>
      <c r="Q78" s="169" t="s">
        <v>177</v>
      </c>
      <c r="R78" s="169" t="s">
        <v>177</v>
      </c>
      <c r="S78" s="169" t="s">
        <v>177</v>
      </c>
      <c r="T78" s="169" t="s">
        <v>177</v>
      </c>
      <c r="U78" s="169" t="s">
        <v>177</v>
      </c>
      <c r="V78" s="169" t="s">
        <v>177</v>
      </c>
      <c r="W78" s="169" t="s">
        <v>177</v>
      </c>
      <c r="X78" s="169" t="s">
        <v>177</v>
      </c>
      <c r="Y78" s="170" t="s">
        <v>177</v>
      </c>
      <c r="Z78" s="171" t="s">
        <v>161</v>
      </c>
      <c r="AA78" s="172" t="s">
        <v>161</v>
      </c>
      <c r="AB78" s="172" t="s">
        <v>161</v>
      </c>
      <c r="AC78" s="173" t="s">
        <v>161</v>
      </c>
      <c r="AD78" s="174">
        <v>229.9333</v>
      </c>
      <c r="AE78" s="175">
        <v>638.2702456585929</v>
      </c>
      <c r="AF78" s="175">
        <v>638.2702456585929</v>
      </c>
      <c r="AG78" s="176">
        <v>638.2702456585929</v>
      </c>
      <c r="AH78" s="177"/>
      <c r="AI78" s="178"/>
      <c r="AJ78" s="178"/>
      <c r="AK78" s="178"/>
      <c r="AL78" s="179">
        <f t="shared" si="4"/>
        <v>0</v>
      </c>
      <c r="AM78" s="180"/>
      <c r="AN78" s="180"/>
      <c r="AO78" s="180"/>
      <c r="AP78" s="180"/>
      <c r="AQ78" s="177"/>
      <c r="AR78" s="178"/>
      <c r="AS78" s="178"/>
      <c r="AT78" s="178"/>
      <c r="AU78" s="158">
        <f t="shared" si="3"/>
        <v>0</v>
      </c>
      <c r="AV78" s="159"/>
      <c r="AW78" s="159"/>
      <c r="AX78" s="159"/>
      <c r="AY78" s="159"/>
      <c r="AZ78" s="63"/>
    </row>
    <row r="79" spans="1:52" ht="14" customHeight="1" x14ac:dyDescent="0.15">
      <c r="A79" s="63"/>
      <c r="B79" s="165" t="s">
        <v>178</v>
      </c>
      <c r="C79" s="166" t="s">
        <v>178</v>
      </c>
      <c r="D79" s="167" t="s">
        <v>178</v>
      </c>
      <c r="E79" s="168" t="s">
        <v>179</v>
      </c>
      <c r="F79" s="169" t="s">
        <v>179</v>
      </c>
      <c r="G79" s="169" t="s">
        <v>179</v>
      </c>
      <c r="H79" s="169" t="s">
        <v>179</v>
      </c>
      <c r="I79" s="169" t="s">
        <v>179</v>
      </c>
      <c r="J79" s="169" t="s">
        <v>179</v>
      </c>
      <c r="K79" s="169" t="s">
        <v>179</v>
      </c>
      <c r="L79" s="169" t="s">
        <v>179</v>
      </c>
      <c r="M79" s="169" t="s">
        <v>179</v>
      </c>
      <c r="N79" s="169" t="s">
        <v>179</v>
      </c>
      <c r="O79" s="169" t="s">
        <v>179</v>
      </c>
      <c r="P79" s="169" t="s">
        <v>179</v>
      </c>
      <c r="Q79" s="169" t="s">
        <v>179</v>
      </c>
      <c r="R79" s="169" t="s">
        <v>179</v>
      </c>
      <c r="S79" s="169" t="s">
        <v>179</v>
      </c>
      <c r="T79" s="169" t="s">
        <v>179</v>
      </c>
      <c r="U79" s="169" t="s">
        <v>179</v>
      </c>
      <c r="V79" s="169" t="s">
        <v>179</v>
      </c>
      <c r="W79" s="169" t="s">
        <v>179</v>
      </c>
      <c r="X79" s="169" t="s">
        <v>179</v>
      </c>
      <c r="Y79" s="170" t="s">
        <v>179</v>
      </c>
      <c r="Z79" s="171" t="s">
        <v>161</v>
      </c>
      <c r="AA79" s="172" t="s">
        <v>161</v>
      </c>
      <c r="AB79" s="172" t="s">
        <v>161</v>
      </c>
      <c r="AC79" s="173" t="s">
        <v>161</v>
      </c>
      <c r="AD79" s="174">
        <v>266.32499999999999</v>
      </c>
      <c r="AE79" s="175">
        <v>638.2702456585929</v>
      </c>
      <c r="AF79" s="175">
        <v>638.2702456585929</v>
      </c>
      <c r="AG79" s="176">
        <v>638.2702456585929</v>
      </c>
      <c r="AH79" s="177"/>
      <c r="AI79" s="178"/>
      <c r="AJ79" s="178"/>
      <c r="AK79" s="178"/>
      <c r="AL79" s="179">
        <f t="shared" si="4"/>
        <v>0</v>
      </c>
      <c r="AM79" s="180"/>
      <c r="AN79" s="180"/>
      <c r="AO79" s="180"/>
      <c r="AP79" s="180"/>
      <c r="AQ79" s="177"/>
      <c r="AR79" s="178"/>
      <c r="AS79" s="178"/>
      <c r="AT79" s="178"/>
      <c r="AU79" s="158">
        <f t="shared" si="3"/>
        <v>0</v>
      </c>
      <c r="AV79" s="159"/>
      <c r="AW79" s="159"/>
      <c r="AX79" s="159"/>
      <c r="AY79" s="159"/>
      <c r="AZ79" s="63"/>
    </row>
    <row r="80" spans="1:52" ht="14" customHeight="1" x14ac:dyDescent="0.15">
      <c r="A80" s="63"/>
      <c r="B80" s="165" t="s">
        <v>180</v>
      </c>
      <c r="C80" s="166" t="s">
        <v>180</v>
      </c>
      <c r="D80" s="167" t="s">
        <v>180</v>
      </c>
      <c r="E80" s="168" t="s">
        <v>181</v>
      </c>
      <c r="F80" s="169" t="s">
        <v>181</v>
      </c>
      <c r="G80" s="169" t="s">
        <v>181</v>
      </c>
      <c r="H80" s="169" t="s">
        <v>181</v>
      </c>
      <c r="I80" s="169" t="s">
        <v>181</v>
      </c>
      <c r="J80" s="169" t="s">
        <v>181</v>
      </c>
      <c r="K80" s="169" t="s">
        <v>181</v>
      </c>
      <c r="L80" s="169" t="s">
        <v>181</v>
      </c>
      <c r="M80" s="169" t="s">
        <v>181</v>
      </c>
      <c r="N80" s="169" t="s">
        <v>181</v>
      </c>
      <c r="O80" s="169" t="s">
        <v>181</v>
      </c>
      <c r="P80" s="169" t="s">
        <v>181</v>
      </c>
      <c r="Q80" s="169" t="s">
        <v>181</v>
      </c>
      <c r="R80" s="169" t="s">
        <v>181</v>
      </c>
      <c r="S80" s="169" t="s">
        <v>181</v>
      </c>
      <c r="T80" s="169" t="s">
        <v>181</v>
      </c>
      <c r="U80" s="169" t="s">
        <v>181</v>
      </c>
      <c r="V80" s="169" t="s">
        <v>181</v>
      </c>
      <c r="W80" s="169" t="s">
        <v>181</v>
      </c>
      <c r="X80" s="169" t="s">
        <v>181</v>
      </c>
      <c r="Y80" s="170" t="s">
        <v>181</v>
      </c>
      <c r="Z80" s="171" t="s">
        <v>161</v>
      </c>
      <c r="AA80" s="172" t="s">
        <v>161</v>
      </c>
      <c r="AB80" s="172" t="s">
        <v>161</v>
      </c>
      <c r="AC80" s="173" t="s">
        <v>161</v>
      </c>
      <c r="AD80" s="174">
        <v>347.68</v>
      </c>
      <c r="AE80" s="175">
        <v>638.2702456585929</v>
      </c>
      <c r="AF80" s="175">
        <v>638.2702456585929</v>
      </c>
      <c r="AG80" s="176">
        <v>638.2702456585929</v>
      </c>
      <c r="AH80" s="177"/>
      <c r="AI80" s="178"/>
      <c r="AJ80" s="178"/>
      <c r="AK80" s="178"/>
      <c r="AL80" s="179">
        <f t="shared" si="4"/>
        <v>0</v>
      </c>
      <c r="AM80" s="180"/>
      <c r="AN80" s="180"/>
      <c r="AO80" s="180"/>
      <c r="AP80" s="180"/>
      <c r="AQ80" s="177"/>
      <c r="AR80" s="178"/>
      <c r="AS80" s="178"/>
      <c r="AT80" s="178"/>
      <c r="AU80" s="158">
        <f t="shared" si="3"/>
        <v>0</v>
      </c>
      <c r="AV80" s="159"/>
      <c r="AW80" s="159"/>
      <c r="AX80" s="159"/>
      <c r="AY80" s="159"/>
      <c r="AZ80" s="63"/>
    </row>
    <row r="81" spans="1:52" ht="14" customHeight="1" x14ac:dyDescent="0.15">
      <c r="A81" s="63"/>
      <c r="B81" s="165" t="s">
        <v>182</v>
      </c>
      <c r="C81" s="166" t="s">
        <v>182</v>
      </c>
      <c r="D81" s="167" t="s">
        <v>182</v>
      </c>
      <c r="E81" s="168" t="s">
        <v>183</v>
      </c>
      <c r="F81" s="169" t="s">
        <v>183</v>
      </c>
      <c r="G81" s="169" t="s">
        <v>183</v>
      </c>
      <c r="H81" s="169" t="s">
        <v>183</v>
      </c>
      <c r="I81" s="169" t="s">
        <v>183</v>
      </c>
      <c r="J81" s="169" t="s">
        <v>183</v>
      </c>
      <c r="K81" s="169" t="s">
        <v>183</v>
      </c>
      <c r="L81" s="169" t="s">
        <v>183</v>
      </c>
      <c r="M81" s="169" t="s">
        <v>183</v>
      </c>
      <c r="N81" s="169" t="s">
        <v>183</v>
      </c>
      <c r="O81" s="169" t="s">
        <v>183</v>
      </c>
      <c r="P81" s="169" t="s">
        <v>183</v>
      </c>
      <c r="Q81" s="169" t="s">
        <v>183</v>
      </c>
      <c r="R81" s="169" t="s">
        <v>183</v>
      </c>
      <c r="S81" s="169" t="s">
        <v>183</v>
      </c>
      <c r="T81" s="169" t="s">
        <v>183</v>
      </c>
      <c r="U81" s="169" t="s">
        <v>183</v>
      </c>
      <c r="V81" s="169" t="s">
        <v>183</v>
      </c>
      <c r="W81" s="169" t="s">
        <v>183</v>
      </c>
      <c r="X81" s="169" t="s">
        <v>183</v>
      </c>
      <c r="Y81" s="170" t="s">
        <v>183</v>
      </c>
      <c r="Z81" s="171" t="s">
        <v>161</v>
      </c>
      <c r="AA81" s="172" t="s">
        <v>161</v>
      </c>
      <c r="AB81" s="172" t="s">
        <v>161</v>
      </c>
      <c r="AC81" s="173" t="s">
        <v>161</v>
      </c>
      <c r="AD81" s="174">
        <v>115.566</v>
      </c>
      <c r="AE81" s="175">
        <v>638.2702456585929</v>
      </c>
      <c r="AF81" s="175">
        <v>638.2702456585929</v>
      </c>
      <c r="AG81" s="176">
        <v>638.2702456585929</v>
      </c>
      <c r="AH81" s="177"/>
      <c r="AI81" s="178"/>
      <c r="AJ81" s="178"/>
      <c r="AK81" s="178"/>
      <c r="AL81" s="179">
        <f t="shared" si="4"/>
        <v>0</v>
      </c>
      <c r="AM81" s="180"/>
      <c r="AN81" s="180"/>
      <c r="AO81" s="180"/>
      <c r="AP81" s="180"/>
      <c r="AQ81" s="177"/>
      <c r="AR81" s="178"/>
      <c r="AS81" s="178"/>
      <c r="AT81" s="178"/>
      <c r="AU81" s="158">
        <f t="shared" si="3"/>
        <v>0</v>
      </c>
      <c r="AV81" s="159"/>
      <c r="AW81" s="159"/>
      <c r="AX81" s="159"/>
      <c r="AY81" s="159"/>
      <c r="AZ81" s="63"/>
    </row>
    <row r="82" spans="1:52" ht="14" customHeight="1" x14ac:dyDescent="0.15">
      <c r="A82" s="63"/>
      <c r="B82" s="165" t="s">
        <v>184</v>
      </c>
      <c r="C82" s="166" t="s">
        <v>184</v>
      </c>
      <c r="D82" s="167" t="s">
        <v>184</v>
      </c>
      <c r="E82" s="168" t="s">
        <v>185</v>
      </c>
      <c r="F82" s="169" t="s">
        <v>185</v>
      </c>
      <c r="G82" s="169" t="s">
        <v>185</v>
      </c>
      <c r="H82" s="169" t="s">
        <v>185</v>
      </c>
      <c r="I82" s="169" t="s">
        <v>185</v>
      </c>
      <c r="J82" s="169" t="s">
        <v>185</v>
      </c>
      <c r="K82" s="169" t="s">
        <v>185</v>
      </c>
      <c r="L82" s="169" t="s">
        <v>185</v>
      </c>
      <c r="M82" s="169" t="s">
        <v>185</v>
      </c>
      <c r="N82" s="169" t="s">
        <v>185</v>
      </c>
      <c r="O82" s="169" t="s">
        <v>185</v>
      </c>
      <c r="P82" s="169" t="s">
        <v>185</v>
      </c>
      <c r="Q82" s="169" t="s">
        <v>185</v>
      </c>
      <c r="R82" s="169" t="s">
        <v>185</v>
      </c>
      <c r="S82" s="169" t="s">
        <v>185</v>
      </c>
      <c r="T82" s="169" t="s">
        <v>185</v>
      </c>
      <c r="U82" s="169" t="s">
        <v>185</v>
      </c>
      <c r="V82" s="169" t="s">
        <v>185</v>
      </c>
      <c r="W82" s="169" t="s">
        <v>185</v>
      </c>
      <c r="X82" s="169" t="s">
        <v>185</v>
      </c>
      <c r="Y82" s="170" t="s">
        <v>185</v>
      </c>
      <c r="Z82" s="171" t="s">
        <v>161</v>
      </c>
      <c r="AA82" s="172" t="s">
        <v>161</v>
      </c>
      <c r="AB82" s="172" t="s">
        <v>161</v>
      </c>
      <c r="AC82" s="173" t="s">
        <v>161</v>
      </c>
      <c r="AD82" s="174">
        <v>325.82600000000002</v>
      </c>
      <c r="AE82" s="175">
        <v>638.2702456585929</v>
      </c>
      <c r="AF82" s="175">
        <v>638.2702456585929</v>
      </c>
      <c r="AG82" s="176">
        <v>638.2702456585929</v>
      </c>
      <c r="AH82" s="177"/>
      <c r="AI82" s="178"/>
      <c r="AJ82" s="178"/>
      <c r="AK82" s="178"/>
      <c r="AL82" s="179">
        <f t="shared" si="4"/>
        <v>0</v>
      </c>
      <c r="AM82" s="180"/>
      <c r="AN82" s="180"/>
      <c r="AO82" s="180"/>
      <c r="AP82" s="180"/>
      <c r="AQ82" s="177"/>
      <c r="AR82" s="178"/>
      <c r="AS82" s="178"/>
      <c r="AT82" s="178"/>
      <c r="AU82" s="158">
        <f t="shared" si="3"/>
        <v>0</v>
      </c>
      <c r="AV82" s="159"/>
      <c r="AW82" s="159"/>
      <c r="AX82" s="159"/>
      <c r="AY82" s="159"/>
      <c r="AZ82" s="63"/>
    </row>
    <row r="83" spans="1:52" ht="14" customHeight="1" x14ac:dyDescent="0.15">
      <c r="A83" s="63"/>
      <c r="B83" s="165" t="s">
        <v>186</v>
      </c>
      <c r="C83" s="166" t="s">
        <v>186</v>
      </c>
      <c r="D83" s="167" t="s">
        <v>186</v>
      </c>
      <c r="E83" s="168" t="s">
        <v>187</v>
      </c>
      <c r="F83" s="169" t="s">
        <v>187</v>
      </c>
      <c r="G83" s="169" t="s">
        <v>187</v>
      </c>
      <c r="H83" s="169" t="s">
        <v>187</v>
      </c>
      <c r="I83" s="169" t="s">
        <v>187</v>
      </c>
      <c r="J83" s="169" t="s">
        <v>187</v>
      </c>
      <c r="K83" s="169" t="s">
        <v>187</v>
      </c>
      <c r="L83" s="169" t="s">
        <v>187</v>
      </c>
      <c r="M83" s="169" t="s">
        <v>187</v>
      </c>
      <c r="N83" s="169" t="s">
        <v>187</v>
      </c>
      <c r="O83" s="169" t="s">
        <v>187</v>
      </c>
      <c r="P83" s="169" t="s">
        <v>187</v>
      </c>
      <c r="Q83" s="169" t="s">
        <v>187</v>
      </c>
      <c r="R83" s="169" t="s">
        <v>187</v>
      </c>
      <c r="S83" s="169" t="s">
        <v>187</v>
      </c>
      <c r="T83" s="169" t="s">
        <v>187</v>
      </c>
      <c r="U83" s="169" t="s">
        <v>187</v>
      </c>
      <c r="V83" s="169" t="s">
        <v>187</v>
      </c>
      <c r="W83" s="169" t="s">
        <v>187</v>
      </c>
      <c r="X83" s="169" t="s">
        <v>187</v>
      </c>
      <c r="Y83" s="170" t="s">
        <v>187</v>
      </c>
      <c r="Z83" s="171" t="s">
        <v>161</v>
      </c>
      <c r="AA83" s="172" t="s">
        <v>161</v>
      </c>
      <c r="AB83" s="172" t="s">
        <v>161</v>
      </c>
      <c r="AC83" s="173" t="s">
        <v>161</v>
      </c>
      <c r="AD83" s="174">
        <v>1811.4217000000001</v>
      </c>
      <c r="AE83" s="175">
        <v>638.2702456585929</v>
      </c>
      <c r="AF83" s="175">
        <v>638.2702456585929</v>
      </c>
      <c r="AG83" s="176">
        <v>638.2702456585929</v>
      </c>
      <c r="AH83" s="177"/>
      <c r="AI83" s="178"/>
      <c r="AJ83" s="178"/>
      <c r="AK83" s="178"/>
      <c r="AL83" s="179">
        <f t="shared" si="4"/>
        <v>0</v>
      </c>
      <c r="AM83" s="180"/>
      <c r="AN83" s="180"/>
      <c r="AO83" s="180"/>
      <c r="AP83" s="180"/>
      <c r="AQ83" s="177"/>
      <c r="AR83" s="178"/>
      <c r="AS83" s="178"/>
      <c r="AT83" s="178"/>
      <c r="AU83" s="158">
        <f t="shared" si="3"/>
        <v>0</v>
      </c>
      <c r="AV83" s="159"/>
      <c r="AW83" s="159"/>
      <c r="AX83" s="159"/>
      <c r="AY83" s="159"/>
      <c r="AZ83" s="63"/>
    </row>
    <row r="84" spans="1:52" ht="14" customHeight="1" x14ac:dyDescent="0.15">
      <c r="A84" s="63"/>
      <c r="B84" s="165" t="s">
        <v>188</v>
      </c>
      <c r="C84" s="166" t="s">
        <v>188</v>
      </c>
      <c r="D84" s="167" t="s">
        <v>188</v>
      </c>
      <c r="E84" s="168" t="s">
        <v>189</v>
      </c>
      <c r="F84" s="169" t="s">
        <v>189</v>
      </c>
      <c r="G84" s="169" t="s">
        <v>189</v>
      </c>
      <c r="H84" s="169" t="s">
        <v>189</v>
      </c>
      <c r="I84" s="169" t="s">
        <v>189</v>
      </c>
      <c r="J84" s="169" t="s">
        <v>189</v>
      </c>
      <c r="K84" s="169" t="s">
        <v>189</v>
      </c>
      <c r="L84" s="169" t="s">
        <v>189</v>
      </c>
      <c r="M84" s="169" t="s">
        <v>189</v>
      </c>
      <c r="N84" s="169" t="s">
        <v>189</v>
      </c>
      <c r="O84" s="169" t="s">
        <v>189</v>
      </c>
      <c r="P84" s="169" t="s">
        <v>189</v>
      </c>
      <c r="Q84" s="169" t="s">
        <v>189</v>
      </c>
      <c r="R84" s="169" t="s">
        <v>189</v>
      </c>
      <c r="S84" s="169" t="s">
        <v>189</v>
      </c>
      <c r="T84" s="169" t="s">
        <v>189</v>
      </c>
      <c r="U84" s="169" t="s">
        <v>189</v>
      </c>
      <c r="V84" s="169" t="s">
        <v>189</v>
      </c>
      <c r="W84" s="169" t="s">
        <v>189</v>
      </c>
      <c r="X84" s="169" t="s">
        <v>189</v>
      </c>
      <c r="Y84" s="170" t="s">
        <v>189</v>
      </c>
      <c r="Z84" s="171" t="s">
        <v>161</v>
      </c>
      <c r="AA84" s="172" t="s">
        <v>161</v>
      </c>
      <c r="AB84" s="172" t="s">
        <v>161</v>
      </c>
      <c r="AC84" s="173" t="s">
        <v>161</v>
      </c>
      <c r="AD84" s="174">
        <v>609.73739999999998</v>
      </c>
      <c r="AE84" s="175">
        <v>638.2702456585929</v>
      </c>
      <c r="AF84" s="175">
        <v>638.2702456585929</v>
      </c>
      <c r="AG84" s="176">
        <v>638.2702456585929</v>
      </c>
      <c r="AH84" s="177"/>
      <c r="AI84" s="178"/>
      <c r="AJ84" s="178"/>
      <c r="AK84" s="178"/>
      <c r="AL84" s="179">
        <f t="shared" si="4"/>
        <v>0</v>
      </c>
      <c r="AM84" s="180"/>
      <c r="AN84" s="180"/>
      <c r="AO84" s="180"/>
      <c r="AP84" s="180"/>
      <c r="AQ84" s="177"/>
      <c r="AR84" s="178"/>
      <c r="AS84" s="178"/>
      <c r="AT84" s="178"/>
      <c r="AU84" s="158">
        <f t="shared" si="3"/>
        <v>0</v>
      </c>
      <c r="AV84" s="159"/>
      <c r="AW84" s="159"/>
      <c r="AX84" s="159"/>
      <c r="AY84" s="159"/>
      <c r="AZ84" s="63"/>
    </row>
    <row r="85" spans="1:52" ht="14" customHeight="1" x14ac:dyDescent="0.15">
      <c r="A85" s="63"/>
      <c r="B85" s="165" t="s">
        <v>190</v>
      </c>
      <c r="C85" s="166" t="s">
        <v>190</v>
      </c>
      <c r="D85" s="167" t="s">
        <v>190</v>
      </c>
      <c r="E85" s="168" t="s">
        <v>191</v>
      </c>
      <c r="F85" s="169" t="s">
        <v>191</v>
      </c>
      <c r="G85" s="169" t="s">
        <v>191</v>
      </c>
      <c r="H85" s="169" t="s">
        <v>191</v>
      </c>
      <c r="I85" s="169" t="s">
        <v>191</v>
      </c>
      <c r="J85" s="169" t="s">
        <v>191</v>
      </c>
      <c r="K85" s="169" t="s">
        <v>191</v>
      </c>
      <c r="L85" s="169" t="s">
        <v>191</v>
      </c>
      <c r="M85" s="169" t="s">
        <v>191</v>
      </c>
      <c r="N85" s="169" t="s">
        <v>191</v>
      </c>
      <c r="O85" s="169" t="s">
        <v>191</v>
      </c>
      <c r="P85" s="169" t="s">
        <v>191</v>
      </c>
      <c r="Q85" s="169" t="s">
        <v>191</v>
      </c>
      <c r="R85" s="169" t="s">
        <v>191</v>
      </c>
      <c r="S85" s="169" t="s">
        <v>191</v>
      </c>
      <c r="T85" s="169" t="s">
        <v>191</v>
      </c>
      <c r="U85" s="169" t="s">
        <v>191</v>
      </c>
      <c r="V85" s="169" t="s">
        <v>191</v>
      </c>
      <c r="W85" s="169" t="s">
        <v>191</v>
      </c>
      <c r="X85" s="169" t="s">
        <v>191</v>
      </c>
      <c r="Y85" s="170" t="s">
        <v>191</v>
      </c>
      <c r="Z85" s="171" t="s">
        <v>161</v>
      </c>
      <c r="AA85" s="172" t="s">
        <v>161</v>
      </c>
      <c r="AB85" s="172" t="s">
        <v>161</v>
      </c>
      <c r="AC85" s="173" t="s">
        <v>161</v>
      </c>
      <c r="AD85" s="174">
        <v>20.421500000000002</v>
      </c>
      <c r="AE85" s="175">
        <v>638.2702456585929</v>
      </c>
      <c r="AF85" s="175">
        <v>638.2702456585929</v>
      </c>
      <c r="AG85" s="176">
        <v>638.2702456585929</v>
      </c>
      <c r="AH85" s="177"/>
      <c r="AI85" s="178"/>
      <c r="AJ85" s="178"/>
      <c r="AK85" s="178"/>
      <c r="AL85" s="179">
        <f t="shared" si="4"/>
        <v>0</v>
      </c>
      <c r="AM85" s="180"/>
      <c r="AN85" s="180"/>
      <c r="AO85" s="180"/>
      <c r="AP85" s="180"/>
      <c r="AQ85" s="177"/>
      <c r="AR85" s="178"/>
      <c r="AS85" s="178"/>
      <c r="AT85" s="178"/>
      <c r="AU85" s="158">
        <f t="shared" si="3"/>
        <v>0</v>
      </c>
      <c r="AV85" s="159"/>
      <c r="AW85" s="159"/>
      <c r="AX85" s="159"/>
      <c r="AY85" s="159"/>
      <c r="AZ85" s="63"/>
    </row>
    <row r="86" spans="1:52" ht="14" customHeight="1" x14ac:dyDescent="0.15">
      <c r="A86" s="63"/>
      <c r="B86" s="165" t="s">
        <v>192</v>
      </c>
      <c r="C86" s="166" t="s">
        <v>192</v>
      </c>
      <c r="D86" s="167" t="s">
        <v>192</v>
      </c>
      <c r="E86" s="168" t="s">
        <v>193</v>
      </c>
      <c r="F86" s="169" t="s">
        <v>193</v>
      </c>
      <c r="G86" s="169" t="s">
        <v>193</v>
      </c>
      <c r="H86" s="169" t="s">
        <v>193</v>
      </c>
      <c r="I86" s="169" t="s">
        <v>193</v>
      </c>
      <c r="J86" s="169" t="s">
        <v>193</v>
      </c>
      <c r="K86" s="169" t="s">
        <v>193</v>
      </c>
      <c r="L86" s="169" t="s">
        <v>193</v>
      </c>
      <c r="M86" s="169" t="s">
        <v>193</v>
      </c>
      <c r="N86" s="169" t="s">
        <v>193</v>
      </c>
      <c r="O86" s="169" t="s">
        <v>193</v>
      </c>
      <c r="P86" s="169" t="s">
        <v>193</v>
      </c>
      <c r="Q86" s="169" t="s">
        <v>193</v>
      </c>
      <c r="R86" s="169" t="s">
        <v>193</v>
      </c>
      <c r="S86" s="169" t="s">
        <v>193</v>
      </c>
      <c r="T86" s="169" t="s">
        <v>193</v>
      </c>
      <c r="U86" s="169" t="s">
        <v>193</v>
      </c>
      <c r="V86" s="169" t="s">
        <v>193</v>
      </c>
      <c r="W86" s="169" t="s">
        <v>193</v>
      </c>
      <c r="X86" s="169" t="s">
        <v>193</v>
      </c>
      <c r="Y86" s="170" t="s">
        <v>193</v>
      </c>
      <c r="Z86" s="171" t="s">
        <v>161</v>
      </c>
      <c r="AA86" s="172" t="s">
        <v>161</v>
      </c>
      <c r="AB86" s="172" t="s">
        <v>161</v>
      </c>
      <c r="AC86" s="173" t="s">
        <v>161</v>
      </c>
      <c r="AD86" s="174">
        <v>33.75</v>
      </c>
      <c r="AE86" s="175">
        <v>638.2702456585929</v>
      </c>
      <c r="AF86" s="175">
        <v>638.2702456585929</v>
      </c>
      <c r="AG86" s="176">
        <v>638.2702456585929</v>
      </c>
      <c r="AH86" s="177"/>
      <c r="AI86" s="178"/>
      <c r="AJ86" s="178"/>
      <c r="AK86" s="178"/>
      <c r="AL86" s="179">
        <f t="shared" si="4"/>
        <v>0</v>
      </c>
      <c r="AM86" s="180"/>
      <c r="AN86" s="180"/>
      <c r="AO86" s="180"/>
      <c r="AP86" s="180"/>
      <c r="AQ86" s="177"/>
      <c r="AR86" s="178"/>
      <c r="AS86" s="178"/>
      <c r="AT86" s="178"/>
      <c r="AU86" s="158">
        <f t="shared" si="3"/>
        <v>0</v>
      </c>
      <c r="AV86" s="159"/>
      <c r="AW86" s="159"/>
      <c r="AX86" s="159"/>
      <c r="AY86" s="159"/>
      <c r="AZ86" s="63"/>
    </row>
    <row r="87" spans="1:52" ht="14" customHeight="1" x14ac:dyDescent="0.15">
      <c r="A87" s="63"/>
      <c r="B87" s="165" t="s">
        <v>194</v>
      </c>
      <c r="C87" s="166" t="s">
        <v>194</v>
      </c>
      <c r="D87" s="167" t="s">
        <v>194</v>
      </c>
      <c r="E87" s="168" t="s">
        <v>195</v>
      </c>
      <c r="F87" s="169" t="s">
        <v>195</v>
      </c>
      <c r="G87" s="169" t="s">
        <v>195</v>
      </c>
      <c r="H87" s="169" t="s">
        <v>195</v>
      </c>
      <c r="I87" s="169" t="s">
        <v>195</v>
      </c>
      <c r="J87" s="169" t="s">
        <v>195</v>
      </c>
      <c r="K87" s="169" t="s">
        <v>195</v>
      </c>
      <c r="L87" s="169" t="s">
        <v>195</v>
      </c>
      <c r="M87" s="169" t="s">
        <v>195</v>
      </c>
      <c r="N87" s="169" t="s">
        <v>195</v>
      </c>
      <c r="O87" s="169" t="s">
        <v>195</v>
      </c>
      <c r="P87" s="169" t="s">
        <v>195</v>
      </c>
      <c r="Q87" s="169" t="s">
        <v>195</v>
      </c>
      <c r="R87" s="169" t="s">
        <v>195</v>
      </c>
      <c r="S87" s="169" t="s">
        <v>195</v>
      </c>
      <c r="T87" s="169" t="s">
        <v>195</v>
      </c>
      <c r="U87" s="169" t="s">
        <v>195</v>
      </c>
      <c r="V87" s="169" t="s">
        <v>195</v>
      </c>
      <c r="W87" s="169" t="s">
        <v>195</v>
      </c>
      <c r="X87" s="169" t="s">
        <v>195</v>
      </c>
      <c r="Y87" s="170" t="s">
        <v>195</v>
      </c>
      <c r="Z87" s="171" t="s">
        <v>161</v>
      </c>
      <c r="AA87" s="172" t="s">
        <v>161</v>
      </c>
      <c r="AB87" s="172" t="s">
        <v>161</v>
      </c>
      <c r="AC87" s="173" t="s">
        <v>161</v>
      </c>
      <c r="AD87" s="174">
        <v>58.459600000000002</v>
      </c>
      <c r="AE87" s="175">
        <v>638.2702456585929</v>
      </c>
      <c r="AF87" s="175">
        <v>638.2702456585929</v>
      </c>
      <c r="AG87" s="176">
        <v>638.2702456585929</v>
      </c>
      <c r="AH87" s="177"/>
      <c r="AI87" s="178"/>
      <c r="AJ87" s="178"/>
      <c r="AK87" s="178"/>
      <c r="AL87" s="179">
        <f t="shared" si="4"/>
        <v>0</v>
      </c>
      <c r="AM87" s="180"/>
      <c r="AN87" s="180"/>
      <c r="AO87" s="180"/>
      <c r="AP87" s="180"/>
      <c r="AQ87" s="177"/>
      <c r="AR87" s="178"/>
      <c r="AS87" s="178"/>
      <c r="AT87" s="178"/>
      <c r="AU87" s="158">
        <f t="shared" si="3"/>
        <v>0</v>
      </c>
      <c r="AV87" s="159"/>
      <c r="AW87" s="159"/>
      <c r="AX87" s="159"/>
      <c r="AY87" s="159"/>
      <c r="AZ87" s="63"/>
    </row>
    <row r="88" spans="1:52" ht="14" customHeight="1" x14ac:dyDescent="0.15">
      <c r="A88" s="63"/>
      <c r="B88" s="165" t="s">
        <v>196</v>
      </c>
      <c r="C88" s="166" t="s">
        <v>196</v>
      </c>
      <c r="D88" s="167" t="s">
        <v>196</v>
      </c>
      <c r="E88" s="168" t="s">
        <v>197</v>
      </c>
      <c r="F88" s="169" t="s">
        <v>197</v>
      </c>
      <c r="G88" s="169" t="s">
        <v>197</v>
      </c>
      <c r="H88" s="169" t="s">
        <v>197</v>
      </c>
      <c r="I88" s="169" t="s">
        <v>197</v>
      </c>
      <c r="J88" s="169" t="s">
        <v>197</v>
      </c>
      <c r="K88" s="169" t="s">
        <v>197</v>
      </c>
      <c r="L88" s="169" t="s">
        <v>197</v>
      </c>
      <c r="M88" s="169" t="s">
        <v>197</v>
      </c>
      <c r="N88" s="169" t="s">
        <v>197</v>
      </c>
      <c r="O88" s="169" t="s">
        <v>197</v>
      </c>
      <c r="P88" s="169" t="s">
        <v>197</v>
      </c>
      <c r="Q88" s="169" t="s">
        <v>197</v>
      </c>
      <c r="R88" s="169" t="s">
        <v>197</v>
      </c>
      <c r="S88" s="169" t="s">
        <v>197</v>
      </c>
      <c r="T88" s="169" t="s">
        <v>197</v>
      </c>
      <c r="U88" s="169" t="s">
        <v>197</v>
      </c>
      <c r="V88" s="169" t="s">
        <v>197</v>
      </c>
      <c r="W88" s="169" t="s">
        <v>197</v>
      </c>
      <c r="X88" s="169" t="s">
        <v>197</v>
      </c>
      <c r="Y88" s="170" t="s">
        <v>197</v>
      </c>
      <c r="Z88" s="171" t="s">
        <v>161</v>
      </c>
      <c r="AA88" s="172" t="s">
        <v>161</v>
      </c>
      <c r="AB88" s="172" t="s">
        <v>161</v>
      </c>
      <c r="AC88" s="173" t="s">
        <v>161</v>
      </c>
      <c r="AD88" s="174">
        <v>19.8565</v>
      </c>
      <c r="AE88" s="175">
        <v>638.2702456585929</v>
      </c>
      <c r="AF88" s="175">
        <v>638.2702456585929</v>
      </c>
      <c r="AG88" s="176">
        <v>638.2702456585929</v>
      </c>
      <c r="AH88" s="177"/>
      <c r="AI88" s="178"/>
      <c r="AJ88" s="178"/>
      <c r="AK88" s="178"/>
      <c r="AL88" s="179">
        <f t="shared" si="4"/>
        <v>0</v>
      </c>
      <c r="AM88" s="180"/>
      <c r="AN88" s="180"/>
      <c r="AO88" s="180"/>
      <c r="AP88" s="180"/>
      <c r="AQ88" s="177"/>
      <c r="AR88" s="178"/>
      <c r="AS88" s="178"/>
      <c r="AT88" s="178"/>
      <c r="AU88" s="158">
        <f t="shared" si="3"/>
        <v>0</v>
      </c>
      <c r="AV88" s="159"/>
      <c r="AW88" s="159"/>
      <c r="AX88" s="159"/>
      <c r="AY88" s="159"/>
      <c r="AZ88" s="63"/>
    </row>
    <row r="89" spans="1:52" ht="14" customHeight="1" x14ac:dyDescent="0.15">
      <c r="A89" s="63"/>
      <c r="B89" s="165" t="s">
        <v>196</v>
      </c>
      <c r="C89" s="166" t="s">
        <v>196</v>
      </c>
      <c r="D89" s="167" t="s">
        <v>196</v>
      </c>
      <c r="E89" s="168" t="s">
        <v>198</v>
      </c>
      <c r="F89" s="169" t="s">
        <v>198</v>
      </c>
      <c r="G89" s="169" t="s">
        <v>198</v>
      </c>
      <c r="H89" s="169" t="s">
        <v>198</v>
      </c>
      <c r="I89" s="169" t="s">
        <v>198</v>
      </c>
      <c r="J89" s="169" t="s">
        <v>198</v>
      </c>
      <c r="K89" s="169" t="s">
        <v>198</v>
      </c>
      <c r="L89" s="169" t="s">
        <v>198</v>
      </c>
      <c r="M89" s="169" t="s">
        <v>198</v>
      </c>
      <c r="N89" s="169" t="s">
        <v>198</v>
      </c>
      <c r="O89" s="169" t="s">
        <v>198</v>
      </c>
      <c r="P89" s="169" t="s">
        <v>198</v>
      </c>
      <c r="Q89" s="169" t="s">
        <v>198</v>
      </c>
      <c r="R89" s="169" t="s">
        <v>198</v>
      </c>
      <c r="S89" s="169" t="s">
        <v>198</v>
      </c>
      <c r="T89" s="169" t="s">
        <v>198</v>
      </c>
      <c r="U89" s="169" t="s">
        <v>198</v>
      </c>
      <c r="V89" s="169" t="s">
        <v>198</v>
      </c>
      <c r="W89" s="169" t="s">
        <v>198</v>
      </c>
      <c r="X89" s="169" t="s">
        <v>198</v>
      </c>
      <c r="Y89" s="170" t="s">
        <v>198</v>
      </c>
      <c r="Z89" s="171" t="s">
        <v>161</v>
      </c>
      <c r="AA89" s="172" t="s">
        <v>161</v>
      </c>
      <c r="AB89" s="172" t="s">
        <v>161</v>
      </c>
      <c r="AC89" s="173" t="s">
        <v>161</v>
      </c>
      <c r="AD89" s="174">
        <v>19.8565</v>
      </c>
      <c r="AE89" s="175">
        <v>638.2702456585929</v>
      </c>
      <c r="AF89" s="175">
        <v>638.2702456585929</v>
      </c>
      <c r="AG89" s="176">
        <v>638.2702456585929</v>
      </c>
      <c r="AH89" s="177"/>
      <c r="AI89" s="178"/>
      <c r="AJ89" s="178"/>
      <c r="AK89" s="178"/>
      <c r="AL89" s="179">
        <f t="shared" si="4"/>
        <v>0</v>
      </c>
      <c r="AM89" s="180"/>
      <c r="AN89" s="180"/>
      <c r="AO89" s="180"/>
      <c r="AP89" s="180"/>
      <c r="AQ89" s="177"/>
      <c r="AR89" s="178"/>
      <c r="AS89" s="178"/>
      <c r="AT89" s="178"/>
      <c r="AU89" s="158">
        <f t="shared" si="3"/>
        <v>0</v>
      </c>
      <c r="AV89" s="159"/>
      <c r="AW89" s="159"/>
      <c r="AX89" s="159"/>
      <c r="AY89" s="159"/>
      <c r="AZ89" s="63"/>
    </row>
    <row r="90" spans="1:52" ht="14" customHeight="1" x14ac:dyDescent="0.15">
      <c r="A90" s="63"/>
      <c r="B90" s="165" t="s">
        <v>199</v>
      </c>
      <c r="C90" s="166" t="s">
        <v>199</v>
      </c>
      <c r="D90" s="167" t="s">
        <v>199</v>
      </c>
      <c r="E90" s="168" t="s">
        <v>200</v>
      </c>
      <c r="F90" s="169" t="s">
        <v>200</v>
      </c>
      <c r="G90" s="169" t="s">
        <v>200</v>
      </c>
      <c r="H90" s="169" t="s">
        <v>200</v>
      </c>
      <c r="I90" s="169" t="s">
        <v>200</v>
      </c>
      <c r="J90" s="169" t="s">
        <v>200</v>
      </c>
      <c r="K90" s="169" t="s">
        <v>200</v>
      </c>
      <c r="L90" s="169" t="s">
        <v>200</v>
      </c>
      <c r="M90" s="169" t="s">
        <v>200</v>
      </c>
      <c r="N90" s="169" t="s">
        <v>200</v>
      </c>
      <c r="O90" s="169" t="s">
        <v>200</v>
      </c>
      <c r="P90" s="169" t="s">
        <v>200</v>
      </c>
      <c r="Q90" s="169" t="s">
        <v>200</v>
      </c>
      <c r="R90" s="169" t="s">
        <v>200</v>
      </c>
      <c r="S90" s="169" t="s">
        <v>200</v>
      </c>
      <c r="T90" s="169" t="s">
        <v>200</v>
      </c>
      <c r="U90" s="169" t="s">
        <v>200</v>
      </c>
      <c r="V90" s="169" t="s">
        <v>200</v>
      </c>
      <c r="W90" s="169" t="s">
        <v>200</v>
      </c>
      <c r="X90" s="169" t="s">
        <v>200</v>
      </c>
      <c r="Y90" s="170" t="s">
        <v>200</v>
      </c>
      <c r="Z90" s="171" t="s">
        <v>161</v>
      </c>
      <c r="AA90" s="172" t="s">
        <v>161</v>
      </c>
      <c r="AB90" s="172" t="s">
        <v>161</v>
      </c>
      <c r="AC90" s="173" t="s">
        <v>161</v>
      </c>
      <c r="AD90" s="174">
        <v>11.173999999999999</v>
      </c>
      <c r="AE90" s="175">
        <v>638.2702456585929</v>
      </c>
      <c r="AF90" s="175">
        <v>638.2702456585929</v>
      </c>
      <c r="AG90" s="176">
        <v>638.2702456585929</v>
      </c>
      <c r="AH90" s="177"/>
      <c r="AI90" s="178"/>
      <c r="AJ90" s="178"/>
      <c r="AK90" s="178"/>
      <c r="AL90" s="179">
        <f t="shared" si="4"/>
        <v>0</v>
      </c>
      <c r="AM90" s="180"/>
      <c r="AN90" s="180"/>
      <c r="AO90" s="180"/>
      <c r="AP90" s="180"/>
      <c r="AQ90" s="177"/>
      <c r="AR90" s="178"/>
      <c r="AS90" s="178"/>
      <c r="AT90" s="178"/>
      <c r="AU90" s="158">
        <f t="shared" si="3"/>
        <v>0</v>
      </c>
      <c r="AV90" s="159"/>
      <c r="AW90" s="159"/>
      <c r="AX90" s="159"/>
      <c r="AY90" s="159"/>
      <c r="AZ90" s="63"/>
    </row>
    <row r="91" spans="1:52" ht="14" customHeight="1" x14ac:dyDescent="0.15">
      <c r="A91" s="63"/>
      <c r="B91" s="165" t="s">
        <v>201</v>
      </c>
      <c r="C91" s="166" t="s">
        <v>201</v>
      </c>
      <c r="D91" s="167" t="s">
        <v>201</v>
      </c>
      <c r="E91" s="168" t="s">
        <v>202</v>
      </c>
      <c r="F91" s="169" t="s">
        <v>202</v>
      </c>
      <c r="G91" s="169" t="s">
        <v>202</v>
      </c>
      <c r="H91" s="169" t="s">
        <v>202</v>
      </c>
      <c r="I91" s="169" t="s">
        <v>202</v>
      </c>
      <c r="J91" s="169" t="s">
        <v>202</v>
      </c>
      <c r="K91" s="169" t="s">
        <v>202</v>
      </c>
      <c r="L91" s="169" t="s">
        <v>202</v>
      </c>
      <c r="M91" s="169" t="s">
        <v>202</v>
      </c>
      <c r="N91" s="169" t="s">
        <v>202</v>
      </c>
      <c r="O91" s="169" t="s">
        <v>202</v>
      </c>
      <c r="P91" s="169" t="s">
        <v>202</v>
      </c>
      <c r="Q91" s="169" t="s">
        <v>202</v>
      </c>
      <c r="R91" s="169" t="s">
        <v>202</v>
      </c>
      <c r="S91" s="169" t="s">
        <v>202</v>
      </c>
      <c r="T91" s="169" t="s">
        <v>202</v>
      </c>
      <c r="U91" s="169" t="s">
        <v>202</v>
      </c>
      <c r="V91" s="169" t="s">
        <v>202</v>
      </c>
      <c r="W91" s="169" t="s">
        <v>202</v>
      </c>
      <c r="X91" s="169" t="s">
        <v>202</v>
      </c>
      <c r="Y91" s="170" t="s">
        <v>202</v>
      </c>
      <c r="Z91" s="171" t="s">
        <v>161</v>
      </c>
      <c r="AA91" s="172" t="s">
        <v>161</v>
      </c>
      <c r="AB91" s="172" t="s">
        <v>161</v>
      </c>
      <c r="AC91" s="173" t="s">
        <v>161</v>
      </c>
      <c r="AD91" s="174">
        <v>11.173999999999999</v>
      </c>
      <c r="AE91" s="175">
        <v>638.2702456585929</v>
      </c>
      <c r="AF91" s="175">
        <v>638.2702456585929</v>
      </c>
      <c r="AG91" s="176">
        <v>638.2702456585929</v>
      </c>
      <c r="AH91" s="177"/>
      <c r="AI91" s="178"/>
      <c r="AJ91" s="178"/>
      <c r="AK91" s="178"/>
      <c r="AL91" s="179">
        <f t="shared" si="4"/>
        <v>0</v>
      </c>
      <c r="AM91" s="180"/>
      <c r="AN91" s="180"/>
      <c r="AO91" s="180"/>
      <c r="AP91" s="180"/>
      <c r="AQ91" s="177"/>
      <c r="AR91" s="178"/>
      <c r="AS91" s="178"/>
      <c r="AT91" s="178"/>
      <c r="AU91" s="158">
        <f t="shared" si="3"/>
        <v>0</v>
      </c>
      <c r="AV91" s="159"/>
      <c r="AW91" s="159"/>
      <c r="AX91" s="159"/>
      <c r="AY91" s="159"/>
      <c r="AZ91" s="63"/>
    </row>
    <row r="92" spans="1:52" ht="14" customHeight="1" x14ac:dyDescent="0.15">
      <c r="A92" s="63"/>
      <c r="B92" s="165" t="s">
        <v>203</v>
      </c>
      <c r="C92" s="166" t="s">
        <v>203</v>
      </c>
      <c r="D92" s="167" t="s">
        <v>203</v>
      </c>
      <c r="E92" s="168" t="s">
        <v>204</v>
      </c>
      <c r="F92" s="169" t="s">
        <v>204</v>
      </c>
      <c r="G92" s="169" t="s">
        <v>204</v>
      </c>
      <c r="H92" s="169" t="s">
        <v>204</v>
      </c>
      <c r="I92" s="169" t="s">
        <v>204</v>
      </c>
      <c r="J92" s="169" t="s">
        <v>204</v>
      </c>
      <c r="K92" s="169" t="s">
        <v>204</v>
      </c>
      <c r="L92" s="169" t="s">
        <v>204</v>
      </c>
      <c r="M92" s="169" t="s">
        <v>204</v>
      </c>
      <c r="N92" s="169" t="s">
        <v>204</v>
      </c>
      <c r="O92" s="169" t="s">
        <v>204</v>
      </c>
      <c r="P92" s="169" t="s">
        <v>204</v>
      </c>
      <c r="Q92" s="169" t="s">
        <v>204</v>
      </c>
      <c r="R92" s="169" t="s">
        <v>204</v>
      </c>
      <c r="S92" s="169" t="s">
        <v>204</v>
      </c>
      <c r="T92" s="169" t="s">
        <v>204</v>
      </c>
      <c r="U92" s="169" t="s">
        <v>204</v>
      </c>
      <c r="V92" s="169" t="s">
        <v>204</v>
      </c>
      <c r="W92" s="169" t="s">
        <v>204</v>
      </c>
      <c r="X92" s="169" t="s">
        <v>204</v>
      </c>
      <c r="Y92" s="170" t="s">
        <v>204</v>
      </c>
      <c r="Z92" s="171" t="s">
        <v>161</v>
      </c>
      <c r="AA92" s="172" t="s">
        <v>161</v>
      </c>
      <c r="AB92" s="172" t="s">
        <v>161</v>
      </c>
      <c r="AC92" s="173" t="s">
        <v>161</v>
      </c>
      <c r="AD92" s="174">
        <v>60.2577</v>
      </c>
      <c r="AE92" s="175">
        <v>638.2702456585929</v>
      </c>
      <c r="AF92" s="175">
        <v>638.2702456585929</v>
      </c>
      <c r="AG92" s="176">
        <v>638.2702456585929</v>
      </c>
      <c r="AH92" s="177"/>
      <c r="AI92" s="178"/>
      <c r="AJ92" s="178"/>
      <c r="AK92" s="178"/>
      <c r="AL92" s="179">
        <f t="shared" si="4"/>
        <v>0</v>
      </c>
      <c r="AM92" s="180"/>
      <c r="AN92" s="180"/>
      <c r="AO92" s="180"/>
      <c r="AP92" s="180"/>
      <c r="AQ92" s="177"/>
      <c r="AR92" s="178"/>
      <c r="AS92" s="178"/>
      <c r="AT92" s="178"/>
      <c r="AU92" s="158">
        <f t="shared" si="3"/>
        <v>0</v>
      </c>
      <c r="AV92" s="159"/>
      <c r="AW92" s="159"/>
      <c r="AX92" s="159"/>
      <c r="AY92" s="159"/>
      <c r="AZ92" s="63"/>
    </row>
    <row r="93" spans="1:52" ht="14" customHeight="1" x14ac:dyDescent="0.15">
      <c r="A93" s="63"/>
      <c r="B93" s="165" t="s">
        <v>205</v>
      </c>
      <c r="C93" s="166" t="s">
        <v>205</v>
      </c>
      <c r="D93" s="167" t="s">
        <v>205</v>
      </c>
      <c r="E93" s="168" t="s">
        <v>206</v>
      </c>
      <c r="F93" s="169" t="s">
        <v>206</v>
      </c>
      <c r="G93" s="169" t="s">
        <v>206</v>
      </c>
      <c r="H93" s="169" t="s">
        <v>206</v>
      </c>
      <c r="I93" s="169" t="s">
        <v>206</v>
      </c>
      <c r="J93" s="169" t="s">
        <v>206</v>
      </c>
      <c r="K93" s="169" t="s">
        <v>206</v>
      </c>
      <c r="L93" s="169" t="s">
        <v>206</v>
      </c>
      <c r="M93" s="169" t="s">
        <v>206</v>
      </c>
      <c r="N93" s="169" t="s">
        <v>206</v>
      </c>
      <c r="O93" s="169" t="s">
        <v>206</v>
      </c>
      <c r="P93" s="169" t="s">
        <v>206</v>
      </c>
      <c r="Q93" s="169" t="s">
        <v>206</v>
      </c>
      <c r="R93" s="169" t="s">
        <v>206</v>
      </c>
      <c r="S93" s="169" t="s">
        <v>206</v>
      </c>
      <c r="T93" s="169" t="s">
        <v>206</v>
      </c>
      <c r="U93" s="169" t="s">
        <v>206</v>
      </c>
      <c r="V93" s="169" t="s">
        <v>206</v>
      </c>
      <c r="W93" s="169" t="s">
        <v>206</v>
      </c>
      <c r="X93" s="169" t="s">
        <v>206</v>
      </c>
      <c r="Y93" s="170" t="s">
        <v>206</v>
      </c>
      <c r="Z93" s="171" t="s">
        <v>207</v>
      </c>
      <c r="AA93" s="172" t="s">
        <v>207</v>
      </c>
      <c r="AB93" s="172" t="s">
        <v>207</v>
      </c>
      <c r="AC93" s="173" t="s">
        <v>207</v>
      </c>
      <c r="AD93" s="174">
        <v>264.38529999999997</v>
      </c>
      <c r="AE93" s="175">
        <v>638.2702456585929</v>
      </c>
      <c r="AF93" s="175">
        <v>638.2702456585929</v>
      </c>
      <c r="AG93" s="176">
        <v>638.2702456585929</v>
      </c>
      <c r="AH93" s="177"/>
      <c r="AI93" s="178"/>
      <c r="AJ93" s="178"/>
      <c r="AK93" s="178"/>
      <c r="AL93" s="179">
        <f t="shared" si="4"/>
        <v>0</v>
      </c>
      <c r="AM93" s="180"/>
      <c r="AN93" s="180"/>
      <c r="AO93" s="180"/>
      <c r="AP93" s="180"/>
      <c r="AQ93" s="177"/>
      <c r="AR93" s="178"/>
      <c r="AS93" s="178"/>
      <c r="AT93" s="178"/>
      <c r="AU93" s="158">
        <f t="shared" si="3"/>
        <v>0</v>
      </c>
      <c r="AV93" s="159"/>
      <c r="AW93" s="159"/>
      <c r="AX93" s="159"/>
      <c r="AY93" s="159"/>
      <c r="AZ93" s="63"/>
    </row>
    <row r="94" spans="1:52" ht="14" customHeight="1" x14ac:dyDescent="0.15">
      <c r="A94" s="63"/>
      <c r="B94" s="184" t="s">
        <v>208</v>
      </c>
      <c r="C94" s="185"/>
      <c r="D94" s="186"/>
      <c r="E94" s="168" t="s">
        <v>209</v>
      </c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70"/>
      <c r="Z94" s="171" t="s">
        <v>42</v>
      </c>
      <c r="AA94" s="172" t="s">
        <v>42</v>
      </c>
      <c r="AB94" s="172" t="s">
        <v>42</v>
      </c>
      <c r="AC94" s="173" t="s">
        <v>42</v>
      </c>
      <c r="AD94" s="174">
        <v>45000</v>
      </c>
      <c r="AE94" s="175">
        <v>638.2702456585929</v>
      </c>
      <c r="AF94" s="175">
        <v>638.2702456585929</v>
      </c>
      <c r="AG94" s="176">
        <v>638.2702456585929</v>
      </c>
      <c r="AH94" s="177"/>
      <c r="AI94" s="178"/>
      <c r="AJ94" s="178"/>
      <c r="AK94" s="178"/>
      <c r="AL94" s="179">
        <f t="shared" si="4"/>
        <v>0</v>
      </c>
      <c r="AM94" s="180"/>
      <c r="AN94" s="180"/>
      <c r="AO94" s="180"/>
      <c r="AP94" s="180"/>
      <c r="AQ94" s="177"/>
      <c r="AR94" s="178"/>
      <c r="AS94" s="178"/>
      <c r="AT94" s="178"/>
      <c r="AU94" s="158">
        <f t="shared" si="3"/>
        <v>0</v>
      </c>
      <c r="AV94" s="159"/>
      <c r="AW94" s="159"/>
      <c r="AX94" s="159"/>
      <c r="AY94" s="159"/>
      <c r="AZ94" s="63"/>
    </row>
    <row r="95" spans="1:52" ht="14" customHeight="1" x14ac:dyDescent="0.15">
      <c r="A95" s="63"/>
      <c r="B95" s="165" t="s">
        <v>210</v>
      </c>
      <c r="C95" s="166"/>
      <c r="D95" s="167"/>
      <c r="E95" s="190" t="s">
        <v>363</v>
      </c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2"/>
      <c r="Z95" s="197"/>
      <c r="AA95" s="197"/>
      <c r="AB95" s="197"/>
      <c r="AC95" s="197"/>
      <c r="AD95" s="194"/>
      <c r="AE95" s="195"/>
      <c r="AF95" s="195"/>
      <c r="AG95" s="196"/>
      <c r="AH95" s="177"/>
      <c r="AI95" s="178"/>
      <c r="AJ95" s="178"/>
      <c r="AK95" s="178"/>
      <c r="AL95" s="179">
        <f t="shared" si="4"/>
        <v>0</v>
      </c>
      <c r="AM95" s="180"/>
      <c r="AN95" s="180"/>
      <c r="AO95" s="180"/>
      <c r="AP95" s="180"/>
      <c r="AQ95" s="177"/>
      <c r="AR95" s="178"/>
      <c r="AS95" s="178"/>
      <c r="AT95" s="178"/>
      <c r="AU95" s="158">
        <f t="shared" si="3"/>
        <v>0</v>
      </c>
      <c r="AV95" s="159"/>
      <c r="AW95" s="159"/>
      <c r="AX95" s="159"/>
      <c r="AY95" s="159"/>
      <c r="AZ95" s="63"/>
    </row>
    <row r="96" spans="1:52" ht="14" customHeight="1" x14ac:dyDescent="0.15">
      <c r="A96" s="63"/>
      <c r="B96" s="165" t="s">
        <v>211</v>
      </c>
      <c r="C96" s="166"/>
      <c r="D96" s="167"/>
      <c r="E96" s="190" t="s">
        <v>363</v>
      </c>
      <c r="F96" s="191"/>
      <c r="G96" s="191"/>
      <c r="H96" s="191"/>
      <c r="I96" s="191"/>
      <c r="J96" s="191"/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2"/>
      <c r="Z96" s="197"/>
      <c r="AA96" s="197"/>
      <c r="AB96" s="197"/>
      <c r="AC96" s="197"/>
      <c r="AD96" s="194"/>
      <c r="AE96" s="195"/>
      <c r="AF96" s="195"/>
      <c r="AG96" s="196"/>
      <c r="AH96" s="177"/>
      <c r="AI96" s="178"/>
      <c r="AJ96" s="178"/>
      <c r="AK96" s="178"/>
      <c r="AL96" s="179">
        <f t="shared" si="4"/>
        <v>0</v>
      </c>
      <c r="AM96" s="180"/>
      <c r="AN96" s="180"/>
      <c r="AO96" s="180"/>
      <c r="AP96" s="180"/>
      <c r="AQ96" s="177"/>
      <c r="AR96" s="178"/>
      <c r="AS96" s="178"/>
      <c r="AT96" s="178"/>
      <c r="AU96" s="158">
        <f t="shared" si="3"/>
        <v>0</v>
      </c>
      <c r="AV96" s="159"/>
      <c r="AW96" s="159"/>
      <c r="AX96" s="159"/>
      <c r="AY96" s="159"/>
      <c r="AZ96" s="63"/>
    </row>
    <row r="97" spans="1:64" ht="14" customHeight="1" x14ac:dyDescent="0.15">
      <c r="A97" s="63"/>
      <c r="B97" s="165" t="s">
        <v>212</v>
      </c>
      <c r="C97" s="166"/>
      <c r="D97" s="167"/>
      <c r="E97" s="190" t="s">
        <v>363</v>
      </c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2"/>
      <c r="Z97" s="197"/>
      <c r="AA97" s="197"/>
      <c r="AB97" s="197"/>
      <c r="AC97" s="197"/>
      <c r="AD97" s="194"/>
      <c r="AE97" s="195"/>
      <c r="AF97" s="195"/>
      <c r="AG97" s="196"/>
      <c r="AH97" s="177"/>
      <c r="AI97" s="178"/>
      <c r="AJ97" s="178"/>
      <c r="AK97" s="178"/>
      <c r="AL97" s="179">
        <f t="shared" si="4"/>
        <v>0</v>
      </c>
      <c r="AM97" s="180"/>
      <c r="AN97" s="180"/>
      <c r="AO97" s="180"/>
      <c r="AP97" s="180"/>
      <c r="AQ97" s="177"/>
      <c r="AR97" s="178"/>
      <c r="AS97" s="178"/>
      <c r="AT97" s="178"/>
      <c r="AU97" s="158">
        <f t="shared" si="3"/>
        <v>0</v>
      </c>
      <c r="AV97" s="159"/>
      <c r="AW97" s="159"/>
      <c r="AX97" s="159"/>
      <c r="AY97" s="159"/>
      <c r="AZ97" s="63"/>
    </row>
    <row r="98" spans="1:64" ht="14" customHeight="1" x14ac:dyDescent="0.15">
      <c r="A98" s="63"/>
      <c r="B98" s="165" t="s">
        <v>215</v>
      </c>
      <c r="C98" s="166"/>
      <c r="D98" s="167"/>
      <c r="E98" s="168" t="s">
        <v>216</v>
      </c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70"/>
      <c r="Z98" s="171" t="s">
        <v>42</v>
      </c>
      <c r="AA98" s="172" t="s">
        <v>42</v>
      </c>
      <c r="AB98" s="172" t="s">
        <v>42</v>
      </c>
      <c r="AC98" s="173" t="s">
        <v>42</v>
      </c>
      <c r="AD98" s="216">
        <v>0</v>
      </c>
      <c r="AE98" s="217"/>
      <c r="AF98" s="217"/>
      <c r="AG98" s="218"/>
      <c r="AH98" s="155"/>
      <c r="AI98" s="156"/>
      <c r="AJ98" s="156"/>
      <c r="AK98" s="157"/>
      <c r="AL98" s="179">
        <f t="shared" ref="AL98:AL99" si="5">AD98*AH98</f>
        <v>0</v>
      </c>
      <c r="AM98" s="180"/>
      <c r="AN98" s="180"/>
      <c r="AO98" s="180"/>
      <c r="AP98" s="180"/>
      <c r="AQ98" s="155"/>
      <c r="AR98" s="156"/>
      <c r="AS98" s="156"/>
      <c r="AT98" s="157"/>
      <c r="AU98" s="158">
        <f t="shared" ref="AU98:AU99" si="6">AD98*AQ98</f>
        <v>0</v>
      </c>
      <c r="AV98" s="159"/>
      <c r="AW98" s="159"/>
      <c r="AX98" s="159"/>
      <c r="AY98" s="159"/>
      <c r="AZ98" s="63"/>
    </row>
    <row r="99" spans="1:64" ht="14" customHeight="1" x14ac:dyDescent="0.15">
      <c r="A99" s="63"/>
      <c r="B99" s="165" t="s">
        <v>217</v>
      </c>
      <c r="C99" s="166"/>
      <c r="D99" s="167"/>
      <c r="E99" s="168" t="s">
        <v>218</v>
      </c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70"/>
      <c r="Z99" s="171" t="s">
        <v>42</v>
      </c>
      <c r="AA99" s="172" t="s">
        <v>42</v>
      </c>
      <c r="AB99" s="172" t="s">
        <v>42</v>
      </c>
      <c r="AC99" s="173" t="s">
        <v>42</v>
      </c>
      <c r="AD99" s="216">
        <v>0</v>
      </c>
      <c r="AE99" s="217"/>
      <c r="AF99" s="217"/>
      <c r="AG99" s="218"/>
      <c r="AH99" s="155"/>
      <c r="AI99" s="156"/>
      <c r="AJ99" s="156"/>
      <c r="AK99" s="157"/>
      <c r="AL99" s="179">
        <f t="shared" si="5"/>
        <v>0</v>
      </c>
      <c r="AM99" s="180"/>
      <c r="AN99" s="180"/>
      <c r="AO99" s="180"/>
      <c r="AP99" s="180"/>
      <c r="AQ99" s="155"/>
      <c r="AR99" s="156"/>
      <c r="AS99" s="156"/>
      <c r="AT99" s="157"/>
      <c r="AU99" s="158">
        <f t="shared" si="6"/>
        <v>0</v>
      </c>
      <c r="AV99" s="159"/>
      <c r="AW99" s="159"/>
      <c r="AX99" s="159"/>
      <c r="AY99" s="159"/>
      <c r="AZ99" s="63"/>
    </row>
    <row r="100" spans="1:64" ht="14" customHeight="1" x14ac:dyDescent="0.15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212" t="s">
        <v>213</v>
      </c>
      <c r="AA100" s="213"/>
      <c r="AB100" s="213"/>
      <c r="AC100" s="213"/>
      <c r="AD100" s="213"/>
      <c r="AE100" s="213"/>
      <c r="AF100" s="213"/>
      <c r="AG100" s="214"/>
      <c r="AH100" s="215">
        <f>SUM(AH9:AH65)+AH66/100+SUM(AH67:AH69)</f>
        <v>0</v>
      </c>
      <c r="AI100" s="215"/>
      <c r="AJ100" s="215"/>
      <c r="AK100" s="215"/>
      <c r="AL100" s="63"/>
      <c r="AM100" s="63"/>
      <c r="AN100" s="63"/>
      <c r="AO100" s="63"/>
      <c r="AP100" s="63"/>
      <c r="AQ100" s="215">
        <f>SUM(AQ9:AQ65)+AQ66/100+SUM(AQ67:AQ69)</f>
        <v>0</v>
      </c>
      <c r="AR100" s="215"/>
      <c r="AS100" s="215"/>
      <c r="AT100" s="215"/>
      <c r="AU100" s="63"/>
      <c r="AV100" s="63"/>
      <c r="AW100" s="63"/>
      <c r="AX100" s="63"/>
      <c r="AY100" s="63"/>
      <c r="AZ100" s="63"/>
    </row>
    <row r="101" spans="1:64" ht="14" customHeight="1" x14ac:dyDescent="0.15">
      <c r="A101" s="63"/>
      <c r="B101" s="63"/>
      <c r="C101" s="63"/>
      <c r="D101" s="63" t="s">
        <v>356</v>
      </c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</row>
    <row r="102" spans="1:64" ht="14" customHeight="1" x14ac:dyDescent="0.15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211" t="s">
        <v>366</v>
      </c>
      <c r="AA102" s="211"/>
      <c r="AB102" s="211"/>
      <c r="AC102" s="211"/>
      <c r="AD102" s="211"/>
      <c r="AE102" s="211"/>
      <c r="AF102" s="211"/>
      <c r="AG102" s="211"/>
      <c r="AH102" s="209">
        <f>AH100+AH98+AH99</f>
        <v>0</v>
      </c>
      <c r="AI102" s="210"/>
      <c r="AJ102" s="210"/>
      <c r="AK102" s="210"/>
      <c r="AL102" s="63"/>
      <c r="AM102" s="63"/>
      <c r="AN102" s="63"/>
      <c r="AO102" s="63"/>
      <c r="AP102" s="63"/>
      <c r="AQ102" s="209">
        <f>AQ98+AQ99+AQ100</f>
        <v>0</v>
      </c>
      <c r="AR102" s="210"/>
      <c r="AS102" s="210"/>
      <c r="AT102" s="210"/>
      <c r="AU102" s="63"/>
      <c r="AV102" s="63"/>
      <c r="AW102" s="63"/>
      <c r="AX102" s="63"/>
      <c r="AY102" s="63"/>
      <c r="AZ102" s="63"/>
    </row>
    <row r="103" spans="1:64" ht="14" customHeight="1" x14ac:dyDescent="0.15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</row>
    <row r="104" spans="1:64" ht="14" customHeight="1" x14ac:dyDescent="0.15">
      <c r="A104" s="63"/>
      <c r="B104" s="202" t="s">
        <v>214</v>
      </c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7"/>
      <c r="AH104" s="206" t="s">
        <v>367</v>
      </c>
      <c r="AI104" s="206"/>
      <c r="AJ104" s="206"/>
      <c r="AK104" s="206"/>
      <c r="AL104" s="198">
        <f>SUM(AL9:AL97)</f>
        <v>0</v>
      </c>
      <c r="AM104" s="199"/>
      <c r="AN104" s="199"/>
      <c r="AO104" s="199"/>
      <c r="AP104" s="199"/>
      <c r="AQ104" s="202" t="s">
        <v>368</v>
      </c>
      <c r="AR104" s="203"/>
      <c r="AS104" s="203"/>
      <c r="AT104" s="203"/>
      <c r="AU104" s="198">
        <f>SUM(AU9:AU97)</f>
        <v>0</v>
      </c>
      <c r="AV104" s="199"/>
      <c r="AW104" s="199"/>
      <c r="AX104" s="199"/>
      <c r="AY104" s="199"/>
      <c r="AZ104" s="63"/>
    </row>
    <row r="105" spans="1:64" ht="14" customHeight="1" x14ac:dyDescent="0.15">
      <c r="A105" s="63"/>
      <c r="B105" s="204"/>
      <c r="C105" s="205"/>
      <c r="D105" s="205"/>
      <c r="E105" s="205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8"/>
      <c r="AH105" s="206"/>
      <c r="AI105" s="206"/>
      <c r="AJ105" s="206"/>
      <c r="AK105" s="206"/>
      <c r="AL105" s="200"/>
      <c r="AM105" s="201"/>
      <c r="AN105" s="201"/>
      <c r="AO105" s="201"/>
      <c r="AP105" s="201"/>
      <c r="AQ105" s="204"/>
      <c r="AR105" s="205"/>
      <c r="AS105" s="205"/>
      <c r="AT105" s="205"/>
      <c r="AU105" s="200"/>
      <c r="AV105" s="201"/>
      <c r="AW105" s="201"/>
      <c r="AX105" s="201"/>
      <c r="AY105" s="201"/>
      <c r="AZ105" s="63"/>
    </row>
    <row r="106" spans="1:64" ht="14" customHeight="1" x14ac:dyDescent="0.15">
      <c r="A106" s="80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63"/>
      <c r="BG106" s="248"/>
      <c r="BH106" s="248"/>
      <c r="BI106" s="248"/>
      <c r="BJ106" s="248"/>
      <c r="BK106" s="248"/>
      <c r="BL106" s="248"/>
    </row>
    <row r="107" spans="1:64" ht="14" customHeight="1" x14ac:dyDescent="0.15">
      <c r="A107" s="63"/>
      <c r="B107" s="71" t="s">
        <v>304</v>
      </c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</row>
    <row r="108" spans="1:64" ht="14" customHeight="1" x14ac:dyDescent="0.15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</row>
    <row r="109" spans="1:64" ht="14" customHeight="1" x14ac:dyDescent="0.15">
      <c r="A109" s="82"/>
      <c r="B109" s="83" t="s">
        <v>219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</row>
    <row r="110" spans="1:64" ht="14" customHeight="1" x14ac:dyDescent="0.15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</row>
    <row r="111" spans="1:64" ht="14" customHeight="1" x14ac:dyDescent="0.15">
      <c r="A111" s="63"/>
      <c r="B111" s="63"/>
      <c r="C111" s="63"/>
      <c r="D111" s="63"/>
      <c r="E111" s="228" t="s">
        <v>455</v>
      </c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30"/>
      <c r="V111" s="234" t="s">
        <v>220</v>
      </c>
      <c r="W111" s="235"/>
      <c r="X111" s="235"/>
      <c r="Y111" s="236"/>
      <c r="Z111" s="228" t="s">
        <v>221</v>
      </c>
      <c r="AA111" s="229"/>
      <c r="AB111" s="229"/>
      <c r="AC111" s="229"/>
      <c r="AD111" s="229"/>
      <c r="AE111" s="229"/>
      <c r="AF111" s="229"/>
      <c r="AG111" s="229"/>
      <c r="AH111" s="234" t="s">
        <v>309</v>
      </c>
      <c r="AI111" s="235"/>
      <c r="AJ111" s="235"/>
      <c r="AK111" s="235"/>
      <c r="AL111" s="235"/>
      <c r="AM111" s="235"/>
      <c r="AN111" s="235"/>
      <c r="AO111" s="235"/>
      <c r="AP111" s="235"/>
      <c r="AQ111" s="234" t="s">
        <v>310</v>
      </c>
      <c r="AR111" s="235"/>
      <c r="AS111" s="235"/>
      <c r="AT111" s="235"/>
      <c r="AU111" s="235"/>
      <c r="AV111" s="235"/>
      <c r="AW111" s="235"/>
      <c r="AX111" s="235"/>
      <c r="AY111" s="236"/>
      <c r="AZ111" s="63"/>
    </row>
    <row r="112" spans="1:64" ht="14" customHeight="1" x14ac:dyDescent="0.15">
      <c r="A112" s="63"/>
      <c r="B112" s="63"/>
      <c r="C112" s="63"/>
      <c r="D112" s="63"/>
      <c r="E112" s="231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3"/>
      <c r="V112" s="237"/>
      <c r="W112" s="238"/>
      <c r="X112" s="238"/>
      <c r="Y112" s="239"/>
      <c r="Z112" s="231"/>
      <c r="AA112" s="232"/>
      <c r="AB112" s="232"/>
      <c r="AC112" s="232"/>
      <c r="AD112" s="232"/>
      <c r="AE112" s="232"/>
      <c r="AF112" s="232"/>
      <c r="AG112" s="232"/>
      <c r="AH112" s="240"/>
      <c r="AI112" s="241"/>
      <c r="AJ112" s="241"/>
      <c r="AK112" s="241"/>
      <c r="AL112" s="241"/>
      <c r="AM112" s="241"/>
      <c r="AN112" s="241"/>
      <c r="AO112" s="241"/>
      <c r="AP112" s="241"/>
      <c r="AQ112" s="240"/>
      <c r="AR112" s="241"/>
      <c r="AS112" s="241"/>
      <c r="AT112" s="241"/>
      <c r="AU112" s="241"/>
      <c r="AV112" s="241"/>
      <c r="AW112" s="241"/>
      <c r="AX112" s="241"/>
      <c r="AY112" s="249"/>
      <c r="AZ112" s="63"/>
    </row>
    <row r="113" spans="1:54" ht="14" customHeight="1" x14ac:dyDescent="0.15">
      <c r="A113" s="63"/>
      <c r="B113" s="63"/>
      <c r="C113" s="63"/>
      <c r="D113" s="63"/>
      <c r="E113" s="168" t="s">
        <v>223</v>
      </c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70"/>
      <c r="V113" s="219"/>
      <c r="W113" s="220"/>
      <c r="X113" s="220"/>
      <c r="Y113" s="221"/>
      <c r="Z113" s="222">
        <v>14000</v>
      </c>
      <c r="AA113" s="222"/>
      <c r="AB113" s="222"/>
      <c r="AC113" s="222"/>
      <c r="AD113" s="222"/>
      <c r="AE113" s="222"/>
      <c r="AF113" s="222"/>
      <c r="AG113" s="222"/>
      <c r="AH113" s="223" t="str">
        <f>IF(V113="x",IF(Z113&lt;=AL$104,"OK","NO"),"NP")</f>
        <v>NP</v>
      </c>
      <c r="AI113" s="224" t="str">
        <f>IF(AH113="x",IF(AF113&lt;'[1]Pagina 3'!AI4,"OK","NO"),"NP")</f>
        <v>NP</v>
      </c>
      <c r="AJ113" s="224" t="str">
        <f>IF(AI113="x",IF(AG113&lt;'[1]Pagina 3'!AJ4,"OK","NO"),"NP")</f>
        <v>NP</v>
      </c>
      <c r="AK113" s="224" t="str">
        <f>IF(AJ113="x",IF(AH113&lt;'[1]Pagina 3'!AK4,"OK","NO"),"NP")</f>
        <v>NP</v>
      </c>
      <c r="AL113" s="224" t="e">
        <f>IF(#REF!="x",IF(AJ113&lt;'[1]Pagina 3'!AM4,"OK","NO"),"NP")</f>
        <v>#REF!</v>
      </c>
      <c r="AM113" s="224" t="e">
        <f>IF(AL113="x",IF(AK113&lt;'[1]Pagina 3'!AN4,"OK","NO"),"NP")</f>
        <v>#REF!</v>
      </c>
      <c r="AN113" s="224" t="e">
        <f>IF(AM113="x",IF(#REF!&lt;'[1]Pagina 3'!AO4,"OK","NO"),"NP")</f>
        <v>#REF!</v>
      </c>
      <c r="AO113" s="224" t="e">
        <f>IF(AN113="x",IF(AL113&lt;'[1]Pagina 3'!AP4,"OK","NO"),"NP")</f>
        <v>#REF!</v>
      </c>
      <c r="AP113" s="224" t="e">
        <f>IF(AO113="x",IF(AM113&lt;'[1]Pagina 3'!AQ4,"OK","NO"),"NP")</f>
        <v>#REF!</v>
      </c>
      <c r="AQ113" s="223" t="str">
        <f>IF(V113="x",IF(Z113&lt;AU$104,"OK","NO"),"NP")</f>
        <v>NP</v>
      </c>
      <c r="AR113" s="224" t="str">
        <f>IF(AQ113="x",IF(#REF!&lt;'[1]Pagina 3'!AY4,"OK","NO"),"NP")</f>
        <v>NP</v>
      </c>
      <c r="AS113" s="224" t="str">
        <f>IF(AR113="x",IF(#REF!&lt;'[1]Pagina 3'!AZ4,"OK","NO"),"NP")</f>
        <v>NP</v>
      </c>
      <c r="AT113" s="224" t="str">
        <f>IF(AS113="x",IF(AQ113&lt;'[1]Pagina 3'!BA4,"OK","NO"),"NP")</f>
        <v>NP</v>
      </c>
      <c r="AU113" s="224" t="e">
        <f>IF(#REF!="x",IF(AS113&lt;'[1]Pagina 3'!BC4,"OK","NO"),"NP")</f>
        <v>#REF!</v>
      </c>
      <c r="AV113" s="224" t="e">
        <f>IF(AU113="x",IF(AT113&lt;'[1]Pagina 3'!BD4,"OK","NO"),"NP")</f>
        <v>#REF!</v>
      </c>
      <c r="AW113" s="224" t="e">
        <f>IF(AV113="x",IF(#REF!&lt;'[1]Pagina 3'!BE4,"OK","NO"),"NP")</f>
        <v>#REF!</v>
      </c>
      <c r="AX113" s="224" t="e">
        <f>IF(AW113="x",IF(AU113&lt;'[1]Pagina 3'!BF4,"OK","NO"),"NP")</f>
        <v>#REF!</v>
      </c>
      <c r="AY113" s="250" t="e">
        <f>IF(AX113="x",IF(AV113&lt;'[1]Pagina 3'!BG4,"OK","NO"),"NP")</f>
        <v>#REF!</v>
      </c>
      <c r="AZ113" s="85"/>
      <c r="BB113" s="86"/>
    </row>
    <row r="114" spans="1:54" ht="14" customHeight="1" x14ac:dyDescent="0.15">
      <c r="A114" s="63"/>
      <c r="B114" s="63"/>
      <c r="C114" s="63"/>
      <c r="D114" s="63"/>
      <c r="E114" s="168" t="s">
        <v>225</v>
      </c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70"/>
      <c r="V114" s="219"/>
      <c r="W114" s="220"/>
      <c r="X114" s="220"/>
      <c r="Y114" s="221"/>
      <c r="Z114" s="222">
        <v>18000</v>
      </c>
      <c r="AA114" s="222"/>
      <c r="AB114" s="222"/>
      <c r="AC114" s="222"/>
      <c r="AD114" s="222"/>
      <c r="AE114" s="222"/>
      <c r="AF114" s="222"/>
      <c r="AG114" s="222"/>
      <c r="AH114" s="223" t="str">
        <f>IF(V114="x",IF(Z114&lt;=AL$104,"OK","NO"),"NP")</f>
        <v>NP</v>
      </c>
      <c r="AI114" s="224" t="str">
        <f>IF(AH114="x",IF(AF114&lt;'[1]Pagina 3'!AI5,"OK","NO"),"NP")</f>
        <v>NP</v>
      </c>
      <c r="AJ114" s="224" t="str">
        <f>IF(AI114="x",IF(AG114&lt;'[1]Pagina 3'!AJ5,"OK","NO"),"NP")</f>
        <v>NP</v>
      </c>
      <c r="AK114" s="224" t="str">
        <f>IF(AJ114="x",IF(AH114&lt;'[1]Pagina 3'!AK5,"OK","NO"),"NP")</f>
        <v>NP</v>
      </c>
      <c r="AL114" s="224" t="e">
        <f>IF(#REF!="x",IF(AJ114&lt;'[1]Pagina 3'!AM5,"OK","NO"),"NP")</f>
        <v>#REF!</v>
      </c>
      <c r="AM114" s="224" t="e">
        <f>IF(AL114="x",IF(AK114&lt;'[1]Pagina 3'!AN5,"OK","NO"),"NP")</f>
        <v>#REF!</v>
      </c>
      <c r="AN114" s="224" t="e">
        <f>IF(AM114="x",IF(#REF!&lt;'[1]Pagina 3'!AO5,"OK","NO"),"NP")</f>
        <v>#REF!</v>
      </c>
      <c r="AO114" s="224" t="e">
        <f>IF(AN114="x",IF(AL114&lt;'[1]Pagina 3'!AP5,"OK","NO"),"NP")</f>
        <v>#REF!</v>
      </c>
      <c r="AP114" s="224" t="e">
        <f>IF(AO114="x",IF(AM114&lt;'[1]Pagina 3'!AQ5,"OK","NO"),"NP")</f>
        <v>#REF!</v>
      </c>
      <c r="AQ114" s="223" t="str">
        <f>IF(V114="x",IF(Z114&lt;AU$104,"OK","NO"),"NP")</f>
        <v>NP</v>
      </c>
      <c r="AR114" s="224" t="str">
        <f>IF(AQ114="x",IF(#REF!&lt;'[1]Pagina 3'!AY5,"OK","NO"),"NP")</f>
        <v>NP</v>
      </c>
      <c r="AS114" s="224" t="str">
        <f>IF(AR114="x",IF(#REF!&lt;'[1]Pagina 3'!AZ5,"OK","NO"),"NP")</f>
        <v>NP</v>
      </c>
      <c r="AT114" s="224" t="str">
        <f>IF(AS114="x",IF(AQ114&lt;'[1]Pagina 3'!BA5,"OK","NO"),"NP")</f>
        <v>NP</v>
      </c>
      <c r="AU114" s="224" t="e">
        <f>IF(#REF!="x",IF(AS114&lt;'[1]Pagina 3'!BC5,"OK","NO"),"NP")</f>
        <v>#REF!</v>
      </c>
      <c r="AV114" s="224" t="e">
        <f>IF(AU114="x",IF(AT114&lt;'[1]Pagina 3'!BD5,"OK","NO"),"NP")</f>
        <v>#REF!</v>
      </c>
      <c r="AW114" s="224" t="e">
        <f>IF(AV114="x",IF(#REF!&lt;'[1]Pagina 3'!BE5,"OK","NO"),"NP")</f>
        <v>#REF!</v>
      </c>
      <c r="AX114" s="224" t="e">
        <f>IF(AW114="x",IF(AU114&lt;'[1]Pagina 3'!BF5,"OK","NO"),"NP")</f>
        <v>#REF!</v>
      </c>
      <c r="AY114" s="250" t="e">
        <f>IF(AX114="x",IF(AV114&lt;'[1]Pagina 3'!BG5,"OK","NO"),"NP")</f>
        <v>#REF!</v>
      </c>
      <c r="AZ114" s="63"/>
    </row>
    <row r="115" spans="1:54" ht="14" customHeight="1" x14ac:dyDescent="0.15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</row>
    <row r="116" spans="1:54" ht="14" customHeight="1" x14ac:dyDescent="0.15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</row>
    <row r="117" spans="1:54" ht="14" customHeight="1" x14ac:dyDescent="0.15">
      <c r="A117" s="63"/>
      <c r="B117" s="228" t="s">
        <v>222</v>
      </c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  <c r="P117" s="230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</row>
    <row r="118" spans="1:54" ht="14" customHeight="1" x14ac:dyDescent="0.15">
      <c r="A118" s="63"/>
      <c r="B118" s="231"/>
      <c r="C118" s="232"/>
      <c r="D118" s="232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242" t="str">
        <f>IF(OR(AH113="NO",AH114="NO"),"Il valore minimo del valore di Produzione Standard deve essere raggiunto ad investimenti ultimati","")</f>
        <v/>
      </c>
      <c r="AI118" s="242"/>
      <c r="AJ118" s="242"/>
      <c r="AK118" s="242"/>
      <c r="AL118" s="242"/>
      <c r="AM118" s="242"/>
      <c r="AN118" s="242"/>
      <c r="AO118" s="242"/>
      <c r="AP118" s="242"/>
      <c r="AQ118" s="242"/>
      <c r="AR118" s="242"/>
      <c r="AS118" s="242"/>
      <c r="AT118" s="63"/>
      <c r="AU118" s="63"/>
      <c r="AV118" s="63"/>
      <c r="AW118" s="63"/>
      <c r="AX118" s="63"/>
      <c r="AY118" s="63"/>
      <c r="AZ118" s="63"/>
    </row>
    <row r="119" spans="1:54" ht="14" customHeight="1" x14ac:dyDescent="0.15">
      <c r="A119" s="63"/>
      <c r="B119" s="225" t="s">
        <v>224</v>
      </c>
      <c r="C119" s="226"/>
      <c r="D119" s="226"/>
      <c r="E119" s="226"/>
      <c r="F119" s="227"/>
      <c r="G119" s="215">
        <f>ROUNDUP(AU104-AL104,2)</f>
        <v>0</v>
      </c>
      <c r="H119" s="215"/>
      <c r="I119" s="215"/>
      <c r="J119" s="215"/>
      <c r="K119" s="215"/>
      <c r="L119" s="215"/>
      <c r="M119" s="215"/>
      <c r="N119" s="215"/>
      <c r="O119" s="215"/>
      <c r="P119" s="215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242"/>
      <c r="AI119" s="242"/>
      <c r="AJ119" s="242"/>
      <c r="AK119" s="242"/>
      <c r="AL119" s="242"/>
      <c r="AM119" s="242"/>
      <c r="AN119" s="242"/>
      <c r="AO119" s="242"/>
      <c r="AP119" s="242"/>
      <c r="AQ119" s="242"/>
      <c r="AR119" s="242"/>
      <c r="AS119" s="242"/>
      <c r="AT119" s="63"/>
      <c r="AU119" s="63"/>
      <c r="AV119" s="63"/>
      <c r="AW119" s="63"/>
      <c r="AX119" s="63"/>
      <c r="AY119" s="63"/>
      <c r="AZ119" s="63"/>
    </row>
    <row r="120" spans="1:54" ht="14" customHeight="1" x14ac:dyDescent="0.15">
      <c r="A120" s="63"/>
      <c r="B120" s="225" t="s">
        <v>226</v>
      </c>
      <c r="C120" s="226"/>
      <c r="D120" s="226"/>
      <c r="E120" s="226"/>
      <c r="F120" s="227"/>
      <c r="G120" s="247">
        <f>IF(G119=0,"0",IF(AL104=0,100,G119/AL104))*100</f>
        <v>0</v>
      </c>
      <c r="H120" s="247"/>
      <c r="I120" s="247"/>
      <c r="J120" s="247"/>
      <c r="K120" s="247"/>
      <c r="L120" s="247"/>
      <c r="M120" s="247"/>
      <c r="N120" s="247"/>
      <c r="O120" s="247"/>
      <c r="P120" s="247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242"/>
      <c r="AI120" s="242"/>
      <c r="AJ120" s="242"/>
      <c r="AK120" s="242"/>
      <c r="AL120" s="242"/>
      <c r="AM120" s="242"/>
      <c r="AN120" s="242"/>
      <c r="AO120" s="242"/>
      <c r="AP120" s="242"/>
      <c r="AQ120" s="242"/>
      <c r="AR120" s="242"/>
      <c r="AS120" s="242"/>
      <c r="AT120" s="63"/>
      <c r="AU120" s="63"/>
      <c r="AV120" s="63"/>
      <c r="AW120" s="63"/>
      <c r="AX120" s="63"/>
      <c r="AY120" s="63"/>
      <c r="AZ120" s="63"/>
    </row>
    <row r="121" spans="1:54" ht="14" customHeight="1" x14ac:dyDescent="0.15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242"/>
      <c r="AI121" s="242"/>
      <c r="AJ121" s="242"/>
      <c r="AK121" s="242"/>
      <c r="AL121" s="242"/>
      <c r="AM121" s="242"/>
      <c r="AN121" s="242"/>
      <c r="AO121" s="242"/>
      <c r="AP121" s="242"/>
      <c r="AQ121" s="242"/>
      <c r="AR121" s="242"/>
      <c r="AS121" s="242"/>
      <c r="AT121" s="63"/>
      <c r="AU121" s="63"/>
      <c r="AV121" s="63"/>
      <c r="AW121" s="63"/>
      <c r="AX121" s="63"/>
      <c r="AY121" s="63"/>
      <c r="AZ121" s="63"/>
    </row>
    <row r="122" spans="1:54" ht="14" customHeight="1" x14ac:dyDescent="0.15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</row>
    <row r="129" s="2" customFormat="1" ht="14" customHeight="1" x14ac:dyDescent="0.15"/>
    <row r="130" s="2" customFormat="1" ht="14" customHeight="1" x14ac:dyDescent="0.15"/>
    <row r="131" s="2" customFormat="1" ht="14" customHeight="1" x14ac:dyDescent="0.15"/>
    <row r="132" s="2" customFormat="1" ht="14" customHeight="1" x14ac:dyDescent="0.15"/>
    <row r="133" s="2" customFormat="1" ht="14" customHeight="1" x14ac:dyDescent="0.15"/>
    <row r="134" s="2" customFormat="1" ht="14" customHeight="1" x14ac:dyDescent="0.15"/>
    <row r="135" s="2" customFormat="1" ht="14" customHeight="1" x14ac:dyDescent="0.15"/>
    <row r="136" s="2" customFormat="1" ht="14" customHeight="1" x14ac:dyDescent="0.15"/>
    <row r="137" s="2" customFormat="1" ht="14" customHeight="1" x14ac:dyDescent="0.15"/>
    <row r="138" s="2" customFormat="1" ht="14" customHeight="1" x14ac:dyDescent="0.15"/>
    <row r="139" s="2" customFormat="1" ht="14" customHeight="1" x14ac:dyDescent="0.15"/>
    <row r="140" s="2" customFormat="1" ht="14" customHeight="1" x14ac:dyDescent="0.15"/>
    <row r="141" s="2" customFormat="1" ht="14" customHeight="1" x14ac:dyDescent="0.15"/>
    <row r="142" s="2" customFormat="1" ht="14" customHeight="1" x14ac:dyDescent="0.15"/>
    <row r="143" s="2" customFormat="1" ht="14" customHeight="1" x14ac:dyDescent="0.15"/>
    <row r="144" s="2" customFormat="1" ht="14" customHeight="1" x14ac:dyDescent="0.15"/>
    <row r="146" spans="2:51" ht="14" customHeight="1" x14ac:dyDescent="0.15">
      <c r="B146" s="251"/>
      <c r="C146" s="251"/>
      <c r="D146" s="251"/>
      <c r="E146" s="243"/>
      <c r="F146" s="243"/>
      <c r="G146" s="243"/>
      <c r="H146" s="243"/>
      <c r="I146" s="243"/>
      <c r="J146" s="243"/>
      <c r="K146" s="243"/>
      <c r="L146" s="243"/>
      <c r="M146" s="243"/>
      <c r="N146" s="243"/>
      <c r="O146" s="243"/>
      <c r="P146" s="243"/>
      <c r="Q146" s="243"/>
      <c r="R146" s="243"/>
      <c r="S146" s="243"/>
      <c r="T146" s="243"/>
      <c r="U146" s="243"/>
      <c r="V146" s="243"/>
      <c r="W146" s="243"/>
      <c r="X146" s="243"/>
      <c r="Y146" s="243"/>
      <c r="Z146" s="243"/>
      <c r="AA146" s="243"/>
      <c r="AB146" s="243"/>
      <c r="AC146" s="243"/>
      <c r="AD146" s="244"/>
      <c r="AE146" s="244"/>
      <c r="AF146" s="244"/>
      <c r="AG146" s="244"/>
      <c r="AH146" s="245"/>
      <c r="AI146" s="245"/>
      <c r="AJ146" s="245"/>
      <c r="AK146" s="245"/>
      <c r="AL146" s="246"/>
      <c r="AM146" s="246"/>
      <c r="AN146" s="246"/>
      <c r="AO146" s="246"/>
      <c r="AP146" s="246"/>
      <c r="AQ146" s="243"/>
      <c r="AR146" s="243"/>
      <c r="AS146" s="243"/>
      <c r="AT146" s="243"/>
      <c r="AU146" s="246"/>
      <c r="AV146" s="246"/>
      <c r="AW146" s="246"/>
      <c r="AX146" s="246"/>
      <c r="AY146" s="246"/>
    </row>
    <row r="147" spans="2:51" ht="14" customHeight="1" x14ac:dyDescent="0.15">
      <c r="B147" s="251"/>
      <c r="C147" s="251"/>
      <c r="D147" s="251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P147" s="243"/>
      <c r="Q147" s="243"/>
      <c r="R147" s="243"/>
      <c r="S147" s="243"/>
      <c r="T147" s="243"/>
      <c r="U147" s="243"/>
      <c r="V147" s="243"/>
      <c r="W147" s="243"/>
      <c r="X147" s="243"/>
      <c r="Y147" s="243"/>
      <c r="Z147" s="243"/>
      <c r="AA147" s="243"/>
      <c r="AB147" s="243"/>
      <c r="AC147" s="243"/>
      <c r="AD147" s="244"/>
      <c r="AE147" s="244"/>
      <c r="AF147" s="244"/>
      <c r="AG147" s="244"/>
      <c r="AH147" s="245"/>
      <c r="AI147" s="245"/>
      <c r="AJ147" s="245"/>
      <c r="AK147" s="245"/>
      <c r="AL147" s="246"/>
      <c r="AM147" s="246"/>
      <c r="AN147" s="246"/>
      <c r="AO147" s="246"/>
      <c r="AP147" s="246"/>
      <c r="AQ147" s="243"/>
      <c r="AR147" s="243"/>
      <c r="AS147" s="243"/>
      <c r="AT147" s="243"/>
      <c r="AU147" s="246"/>
      <c r="AV147" s="246"/>
      <c r="AW147" s="246"/>
      <c r="AX147" s="246"/>
      <c r="AY147" s="246"/>
    </row>
    <row r="148" spans="2:51" ht="14" customHeight="1" x14ac:dyDescent="0.15">
      <c r="B148" s="251"/>
      <c r="C148" s="251"/>
      <c r="D148" s="251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243"/>
      <c r="Q148" s="243"/>
      <c r="R148" s="243"/>
      <c r="S148" s="243"/>
      <c r="T148" s="243"/>
      <c r="U148" s="243"/>
      <c r="V148" s="243"/>
      <c r="W148" s="243"/>
      <c r="X148" s="243"/>
      <c r="Y148" s="243"/>
      <c r="Z148" s="243"/>
      <c r="AA148" s="243"/>
      <c r="AB148" s="243"/>
      <c r="AC148" s="243"/>
      <c r="AD148" s="244"/>
      <c r="AE148" s="244"/>
      <c r="AF148" s="244"/>
      <c r="AG148" s="244"/>
      <c r="AH148" s="245"/>
      <c r="AI148" s="245"/>
      <c r="AJ148" s="245"/>
      <c r="AK148" s="245"/>
      <c r="AL148" s="246"/>
      <c r="AM148" s="246"/>
      <c r="AN148" s="246"/>
      <c r="AO148" s="246"/>
      <c r="AP148" s="246"/>
      <c r="AQ148" s="243"/>
      <c r="AR148" s="243"/>
      <c r="AS148" s="243"/>
      <c r="AT148" s="243"/>
      <c r="AU148" s="246"/>
      <c r="AV148" s="246"/>
      <c r="AW148" s="246"/>
      <c r="AX148" s="246"/>
      <c r="AY148" s="246"/>
    </row>
  </sheetData>
  <sheetProtection algorithmName="SHA-512" hashValue="3knvMYU5WsNquZaJtNjeV3AOIkBKs5/a6wkcsiRIlTLvXo2jOPllm/i/jKpnIIL5l2k/XuOGUhYN6U40n6+g4A==" saltValue="LzyhXg7tba9j2/jtowntKg==" spinCount="100000" sheet="1" objects="1" scenarios="1" selectLockedCells="1"/>
  <mergeCells count="796">
    <mergeCell ref="BG106:BL106"/>
    <mergeCell ref="AQ111:AY112"/>
    <mergeCell ref="AQ113:AY113"/>
    <mergeCell ref="AQ114:AY114"/>
    <mergeCell ref="AQ148:AT148"/>
    <mergeCell ref="AU148:AY148"/>
    <mergeCell ref="B148:D148"/>
    <mergeCell ref="E148:Y148"/>
    <mergeCell ref="Z148:AC148"/>
    <mergeCell ref="AD148:AG148"/>
    <mergeCell ref="AH148:AK148"/>
    <mergeCell ref="AL148:AP148"/>
    <mergeCell ref="AQ146:AT146"/>
    <mergeCell ref="AU146:AY146"/>
    <mergeCell ref="B147:D147"/>
    <mergeCell ref="E147:Y147"/>
    <mergeCell ref="Z147:AC147"/>
    <mergeCell ref="AD147:AG147"/>
    <mergeCell ref="AH147:AK147"/>
    <mergeCell ref="AL147:AP147"/>
    <mergeCell ref="AQ147:AT147"/>
    <mergeCell ref="AU147:AY147"/>
    <mergeCell ref="B146:D146"/>
    <mergeCell ref="E146:Y146"/>
    <mergeCell ref="Z146:AC146"/>
    <mergeCell ref="AD146:AG146"/>
    <mergeCell ref="AH146:AK146"/>
    <mergeCell ref="AL146:AP146"/>
    <mergeCell ref="G119:P119"/>
    <mergeCell ref="E114:U114"/>
    <mergeCell ref="V114:Y114"/>
    <mergeCell ref="Z114:AG114"/>
    <mergeCell ref="AH114:AP114"/>
    <mergeCell ref="B120:F120"/>
    <mergeCell ref="G120:P120"/>
    <mergeCell ref="E113:U113"/>
    <mergeCell ref="V113:Y113"/>
    <mergeCell ref="Z113:AG113"/>
    <mergeCell ref="AH113:AP113"/>
    <mergeCell ref="B119:F119"/>
    <mergeCell ref="E111:U112"/>
    <mergeCell ref="V111:Y112"/>
    <mergeCell ref="Z111:AG112"/>
    <mergeCell ref="AH111:AP112"/>
    <mergeCell ref="B117:P118"/>
    <mergeCell ref="AH118:AS121"/>
    <mergeCell ref="AL104:AP105"/>
    <mergeCell ref="AQ104:AT105"/>
    <mergeCell ref="AU104:AY105"/>
    <mergeCell ref="AH104:AK105"/>
    <mergeCell ref="B104:AG105"/>
    <mergeCell ref="Z98:AC98"/>
    <mergeCell ref="Z99:AC99"/>
    <mergeCell ref="AH102:AK102"/>
    <mergeCell ref="Z102:AG102"/>
    <mergeCell ref="AQ102:AT102"/>
    <mergeCell ref="AQ98:AT98"/>
    <mergeCell ref="AQ99:AT99"/>
    <mergeCell ref="Z100:AG100"/>
    <mergeCell ref="AH100:AK100"/>
    <mergeCell ref="AL98:AP98"/>
    <mergeCell ref="AQ100:AT100"/>
    <mergeCell ref="B98:D98"/>
    <mergeCell ref="E98:Y98"/>
    <mergeCell ref="B99:D99"/>
    <mergeCell ref="E99:Y99"/>
    <mergeCell ref="AD98:AG98"/>
    <mergeCell ref="AD99:AG99"/>
    <mergeCell ref="AL99:AP99"/>
    <mergeCell ref="AU99:AY99"/>
    <mergeCell ref="AQ96:AT96"/>
    <mergeCell ref="AU96:AY96"/>
    <mergeCell ref="B97:D97"/>
    <mergeCell ref="E97:Y97"/>
    <mergeCell ref="Z97:AC97"/>
    <mergeCell ref="AD97:AG97"/>
    <mergeCell ref="AH97:AK97"/>
    <mergeCell ref="AL97:AP97"/>
    <mergeCell ref="AQ97:AT97"/>
    <mergeCell ref="AU97:AY97"/>
    <mergeCell ref="B96:D96"/>
    <mergeCell ref="E96:Y96"/>
    <mergeCell ref="Z96:AC96"/>
    <mergeCell ref="AD96:AG96"/>
    <mergeCell ref="AH96:AK96"/>
    <mergeCell ref="AL96:AP96"/>
    <mergeCell ref="AQ94:AT94"/>
    <mergeCell ref="AU94:AY94"/>
    <mergeCell ref="B95:D95"/>
    <mergeCell ref="E95:Y95"/>
    <mergeCell ref="Z95:AC95"/>
    <mergeCell ref="AD95:AG95"/>
    <mergeCell ref="AH95:AK95"/>
    <mergeCell ref="AL95:AP95"/>
    <mergeCell ref="AQ95:AT95"/>
    <mergeCell ref="AU95:AY95"/>
    <mergeCell ref="B94:D94"/>
    <mergeCell ref="E94:Y94"/>
    <mergeCell ref="Z94:AC94"/>
    <mergeCell ref="AD94:AG94"/>
    <mergeCell ref="AH94:AK94"/>
    <mergeCell ref="AL94:AP94"/>
    <mergeCell ref="AQ92:AT92"/>
    <mergeCell ref="AU92:AY92"/>
    <mergeCell ref="B93:D93"/>
    <mergeCell ref="E93:Y93"/>
    <mergeCell ref="Z93:AC93"/>
    <mergeCell ref="AD93:AG93"/>
    <mergeCell ref="AH93:AK93"/>
    <mergeCell ref="AL93:AP93"/>
    <mergeCell ref="AQ93:AT93"/>
    <mergeCell ref="AU93:AY93"/>
    <mergeCell ref="B92:D92"/>
    <mergeCell ref="E92:Y92"/>
    <mergeCell ref="Z92:AC92"/>
    <mergeCell ref="AD92:AG92"/>
    <mergeCell ref="AH92:AK92"/>
    <mergeCell ref="AL92:AP92"/>
    <mergeCell ref="AQ90:AT90"/>
    <mergeCell ref="AU90:AY90"/>
    <mergeCell ref="B91:D91"/>
    <mergeCell ref="E91:Y91"/>
    <mergeCell ref="Z91:AC91"/>
    <mergeCell ref="AD91:AG91"/>
    <mergeCell ref="AH91:AK91"/>
    <mergeCell ref="AL91:AP91"/>
    <mergeCell ref="AQ91:AT91"/>
    <mergeCell ref="AU91:AY91"/>
    <mergeCell ref="B90:D90"/>
    <mergeCell ref="E90:Y90"/>
    <mergeCell ref="Z90:AC90"/>
    <mergeCell ref="AD90:AG90"/>
    <mergeCell ref="AH90:AK90"/>
    <mergeCell ref="AL90:AP90"/>
    <mergeCell ref="AQ88:AT88"/>
    <mergeCell ref="AU88:AY88"/>
    <mergeCell ref="B89:D89"/>
    <mergeCell ref="E89:Y89"/>
    <mergeCell ref="Z89:AC89"/>
    <mergeCell ref="AD89:AG89"/>
    <mergeCell ref="AH89:AK89"/>
    <mergeCell ref="AL89:AP89"/>
    <mergeCell ref="AQ89:AT89"/>
    <mergeCell ref="AU89:AY89"/>
    <mergeCell ref="B88:D88"/>
    <mergeCell ref="E88:Y88"/>
    <mergeCell ref="Z88:AC88"/>
    <mergeCell ref="AD88:AG88"/>
    <mergeCell ref="AH88:AK88"/>
    <mergeCell ref="AL88:AP88"/>
    <mergeCell ref="AQ86:AT86"/>
    <mergeCell ref="AU86:AY86"/>
    <mergeCell ref="B87:D87"/>
    <mergeCell ref="E87:Y87"/>
    <mergeCell ref="Z87:AC87"/>
    <mergeCell ref="AD87:AG87"/>
    <mergeCell ref="AH87:AK87"/>
    <mergeCell ref="AL87:AP87"/>
    <mergeCell ref="AQ87:AT87"/>
    <mergeCell ref="AU87:AY87"/>
    <mergeCell ref="B86:D86"/>
    <mergeCell ref="E86:Y86"/>
    <mergeCell ref="Z86:AC86"/>
    <mergeCell ref="AD86:AG86"/>
    <mergeCell ref="AH86:AK86"/>
    <mergeCell ref="AL86:AP86"/>
    <mergeCell ref="AQ84:AT84"/>
    <mergeCell ref="AU84:AY84"/>
    <mergeCell ref="B85:D85"/>
    <mergeCell ref="E85:Y85"/>
    <mergeCell ref="Z85:AC85"/>
    <mergeCell ref="AD85:AG85"/>
    <mergeCell ref="AH85:AK85"/>
    <mergeCell ref="AL85:AP85"/>
    <mergeCell ref="AQ85:AT85"/>
    <mergeCell ref="AU85:AY85"/>
    <mergeCell ref="B84:D84"/>
    <mergeCell ref="E84:Y84"/>
    <mergeCell ref="Z84:AC84"/>
    <mergeCell ref="AD84:AG84"/>
    <mergeCell ref="AH84:AK84"/>
    <mergeCell ref="AL84:AP84"/>
    <mergeCell ref="AQ82:AT82"/>
    <mergeCell ref="AU82:AY82"/>
    <mergeCell ref="B83:D83"/>
    <mergeCell ref="E83:Y83"/>
    <mergeCell ref="Z83:AC83"/>
    <mergeCell ref="AD83:AG83"/>
    <mergeCell ref="AH83:AK83"/>
    <mergeCell ref="AL83:AP83"/>
    <mergeCell ref="AQ83:AT83"/>
    <mergeCell ref="AU83:AY83"/>
    <mergeCell ref="B82:D82"/>
    <mergeCell ref="E82:Y82"/>
    <mergeCell ref="Z82:AC82"/>
    <mergeCell ref="AD82:AG82"/>
    <mergeCell ref="AH82:AK82"/>
    <mergeCell ref="AL82:AP82"/>
    <mergeCell ref="AQ80:AT80"/>
    <mergeCell ref="AU80:AY80"/>
    <mergeCell ref="B81:D81"/>
    <mergeCell ref="E81:Y81"/>
    <mergeCell ref="Z81:AC81"/>
    <mergeCell ref="AD81:AG81"/>
    <mergeCell ref="AH81:AK81"/>
    <mergeCell ref="AL81:AP81"/>
    <mergeCell ref="AQ81:AT81"/>
    <mergeCell ref="AU81:AY81"/>
    <mergeCell ref="B80:D80"/>
    <mergeCell ref="E80:Y80"/>
    <mergeCell ref="Z80:AC80"/>
    <mergeCell ref="AD80:AG80"/>
    <mergeCell ref="AH80:AK80"/>
    <mergeCell ref="AL80:AP80"/>
    <mergeCell ref="B79:D79"/>
    <mergeCell ref="E79:Y79"/>
    <mergeCell ref="Z79:AC79"/>
    <mergeCell ref="AD79:AG79"/>
    <mergeCell ref="AH79:AK79"/>
    <mergeCell ref="AL79:AP79"/>
    <mergeCell ref="AQ79:AT79"/>
    <mergeCell ref="AU79:AY79"/>
    <mergeCell ref="B78:D78"/>
    <mergeCell ref="E78:Y78"/>
    <mergeCell ref="Z78:AC78"/>
    <mergeCell ref="AD78:AG78"/>
    <mergeCell ref="AH78:AK78"/>
    <mergeCell ref="AL78:AP78"/>
    <mergeCell ref="AU77:AY77"/>
    <mergeCell ref="B77:D77"/>
    <mergeCell ref="E77:Y77"/>
    <mergeCell ref="Z77:AC77"/>
    <mergeCell ref="AD77:AG77"/>
    <mergeCell ref="AH77:AK77"/>
    <mergeCell ref="AL77:AP77"/>
    <mergeCell ref="AQ77:AT77"/>
    <mergeCell ref="AQ78:AT78"/>
    <mergeCell ref="AU78:AY78"/>
    <mergeCell ref="AQ75:AT75"/>
    <mergeCell ref="AU75:AY75"/>
    <mergeCell ref="B76:D76"/>
    <mergeCell ref="E76:Y76"/>
    <mergeCell ref="Z76:AC76"/>
    <mergeCell ref="AD76:AG76"/>
    <mergeCell ref="AH76:AK76"/>
    <mergeCell ref="AL76:AP76"/>
    <mergeCell ref="AQ76:AT76"/>
    <mergeCell ref="AU76:AY76"/>
    <mergeCell ref="B75:D75"/>
    <mergeCell ref="E75:Y75"/>
    <mergeCell ref="Z75:AC75"/>
    <mergeCell ref="AD75:AG75"/>
    <mergeCell ref="AH75:AK75"/>
    <mergeCell ref="AL75:AP75"/>
    <mergeCell ref="AQ73:AT73"/>
    <mergeCell ref="AU73:AY73"/>
    <mergeCell ref="B74:D74"/>
    <mergeCell ref="E74:Y74"/>
    <mergeCell ref="Z74:AC74"/>
    <mergeCell ref="AD74:AG74"/>
    <mergeCell ref="AH74:AK74"/>
    <mergeCell ref="AL74:AP74"/>
    <mergeCell ref="AQ74:AT74"/>
    <mergeCell ref="AU74:AY74"/>
    <mergeCell ref="B73:D73"/>
    <mergeCell ref="E73:Y73"/>
    <mergeCell ref="Z73:AC73"/>
    <mergeCell ref="AD73:AG73"/>
    <mergeCell ref="AH73:AK73"/>
    <mergeCell ref="AL73:AP73"/>
    <mergeCell ref="AQ71:AT71"/>
    <mergeCell ref="AU71:AY71"/>
    <mergeCell ref="B72:D72"/>
    <mergeCell ref="E72:Y72"/>
    <mergeCell ref="Z72:AC72"/>
    <mergeCell ref="AD72:AG72"/>
    <mergeCell ref="AH72:AK72"/>
    <mergeCell ref="AL72:AP72"/>
    <mergeCell ref="AQ72:AT72"/>
    <mergeCell ref="AU72:AY72"/>
    <mergeCell ref="B71:D71"/>
    <mergeCell ref="E71:Y71"/>
    <mergeCell ref="Z71:AC71"/>
    <mergeCell ref="AD71:AG71"/>
    <mergeCell ref="AH71:AK71"/>
    <mergeCell ref="AL71:AP71"/>
    <mergeCell ref="AQ69:AT69"/>
    <mergeCell ref="AU69:AY69"/>
    <mergeCell ref="B70:D70"/>
    <mergeCell ref="E70:Y70"/>
    <mergeCell ref="Z70:AC70"/>
    <mergeCell ref="AD70:AG70"/>
    <mergeCell ref="AH70:AK70"/>
    <mergeCell ref="AL70:AP70"/>
    <mergeCell ref="AQ70:AT70"/>
    <mergeCell ref="AU70:AY70"/>
    <mergeCell ref="B69:D69"/>
    <mergeCell ref="E69:Y69"/>
    <mergeCell ref="Z69:AC69"/>
    <mergeCell ref="AD69:AG69"/>
    <mergeCell ref="AH69:AK69"/>
    <mergeCell ref="AL69:AP69"/>
    <mergeCell ref="AQ67:AT67"/>
    <mergeCell ref="AU67:AY67"/>
    <mergeCell ref="B68:D68"/>
    <mergeCell ref="E68:Y68"/>
    <mergeCell ref="Z68:AC68"/>
    <mergeCell ref="AD68:AG68"/>
    <mergeCell ref="AH68:AK68"/>
    <mergeCell ref="AL68:AP68"/>
    <mergeCell ref="AQ68:AT68"/>
    <mergeCell ref="AU68:AY68"/>
    <mergeCell ref="B67:D67"/>
    <mergeCell ref="E67:Y67"/>
    <mergeCell ref="Z67:AC67"/>
    <mergeCell ref="AD67:AG67"/>
    <mergeCell ref="AH67:AK67"/>
    <mergeCell ref="AL67:AP67"/>
    <mergeCell ref="AQ65:AT65"/>
    <mergeCell ref="AU65:AY65"/>
    <mergeCell ref="B66:D66"/>
    <mergeCell ref="E66:Y66"/>
    <mergeCell ref="Z66:AC66"/>
    <mergeCell ref="AD66:AG66"/>
    <mergeCell ref="AH66:AK66"/>
    <mergeCell ref="AL66:AP66"/>
    <mergeCell ref="AQ66:AT66"/>
    <mergeCell ref="AU66:AY66"/>
    <mergeCell ref="B65:D65"/>
    <mergeCell ref="E65:Y65"/>
    <mergeCell ref="Z65:AC65"/>
    <mergeCell ref="AD65:AG65"/>
    <mergeCell ref="AH65:AK65"/>
    <mergeCell ref="AL65:AP65"/>
    <mergeCell ref="AQ63:AT63"/>
    <mergeCell ref="AU63:AY63"/>
    <mergeCell ref="B64:D64"/>
    <mergeCell ref="E64:Y64"/>
    <mergeCell ref="Z64:AC64"/>
    <mergeCell ref="AD64:AG64"/>
    <mergeCell ref="AH64:AK64"/>
    <mergeCell ref="AL64:AP64"/>
    <mergeCell ref="AQ64:AT64"/>
    <mergeCell ref="AU64:AY64"/>
    <mergeCell ref="B63:D63"/>
    <mergeCell ref="E63:Y63"/>
    <mergeCell ref="Z63:AC63"/>
    <mergeCell ref="AD63:AG63"/>
    <mergeCell ref="AH63:AK63"/>
    <mergeCell ref="AL63:AP63"/>
    <mergeCell ref="AQ61:AT61"/>
    <mergeCell ref="AU61:AY61"/>
    <mergeCell ref="B62:D62"/>
    <mergeCell ref="E62:Y62"/>
    <mergeCell ref="Z62:AC62"/>
    <mergeCell ref="AD62:AG62"/>
    <mergeCell ref="AH62:AK62"/>
    <mergeCell ref="AL62:AP62"/>
    <mergeCell ref="AQ62:AT62"/>
    <mergeCell ref="AU62:AY62"/>
    <mergeCell ref="B61:D61"/>
    <mergeCell ref="E61:Y61"/>
    <mergeCell ref="Z61:AC61"/>
    <mergeCell ref="AD61:AG61"/>
    <mergeCell ref="AH61:AK61"/>
    <mergeCell ref="AL61:AP61"/>
    <mergeCell ref="AQ59:AT59"/>
    <mergeCell ref="AU59:AY59"/>
    <mergeCell ref="B60:D60"/>
    <mergeCell ref="E60:Y60"/>
    <mergeCell ref="Z60:AC60"/>
    <mergeCell ref="AD60:AG60"/>
    <mergeCell ref="AH60:AK60"/>
    <mergeCell ref="AL60:AP60"/>
    <mergeCell ref="AQ60:AT60"/>
    <mergeCell ref="AU60:AY60"/>
    <mergeCell ref="B59:D59"/>
    <mergeCell ref="E59:Y59"/>
    <mergeCell ref="Z59:AC59"/>
    <mergeCell ref="AD59:AG59"/>
    <mergeCell ref="AH59:AK59"/>
    <mergeCell ref="AL59:AP59"/>
    <mergeCell ref="AQ57:AT57"/>
    <mergeCell ref="AU57:AY57"/>
    <mergeCell ref="B58:D58"/>
    <mergeCell ref="E58:Y58"/>
    <mergeCell ref="Z58:AC58"/>
    <mergeCell ref="AD58:AG58"/>
    <mergeCell ref="AH58:AK58"/>
    <mergeCell ref="AL58:AP58"/>
    <mergeCell ref="AQ58:AT58"/>
    <mergeCell ref="AU58:AY58"/>
    <mergeCell ref="B57:D57"/>
    <mergeCell ref="E57:Y57"/>
    <mergeCell ref="Z57:AC57"/>
    <mergeCell ref="AD57:AG57"/>
    <mergeCell ref="AH57:AK57"/>
    <mergeCell ref="AL57:AP57"/>
    <mergeCell ref="AQ55:AT55"/>
    <mergeCell ref="AU55:AY55"/>
    <mergeCell ref="B56:D56"/>
    <mergeCell ref="E56:Y56"/>
    <mergeCell ref="Z56:AC56"/>
    <mergeCell ref="AD56:AG56"/>
    <mergeCell ref="AH56:AK56"/>
    <mergeCell ref="AL56:AP56"/>
    <mergeCell ref="AQ56:AT56"/>
    <mergeCell ref="AU56:AY56"/>
    <mergeCell ref="B55:D55"/>
    <mergeCell ref="E55:Y55"/>
    <mergeCell ref="Z55:AC55"/>
    <mergeCell ref="AD55:AG55"/>
    <mergeCell ref="AH55:AK55"/>
    <mergeCell ref="AL55:AP55"/>
    <mergeCell ref="AQ53:AT53"/>
    <mergeCell ref="AU53:AY53"/>
    <mergeCell ref="B54:D54"/>
    <mergeCell ref="E54:Y54"/>
    <mergeCell ref="Z54:AC54"/>
    <mergeCell ref="AD54:AG54"/>
    <mergeCell ref="AH54:AK54"/>
    <mergeCell ref="AL54:AP54"/>
    <mergeCell ref="AQ54:AT54"/>
    <mergeCell ref="AU54:AY54"/>
    <mergeCell ref="B53:D53"/>
    <mergeCell ref="E53:Y53"/>
    <mergeCell ref="Z53:AC53"/>
    <mergeCell ref="AD53:AG53"/>
    <mergeCell ref="AH53:AK53"/>
    <mergeCell ref="AL53:AP53"/>
    <mergeCell ref="AQ51:AT51"/>
    <mergeCell ref="AU51:AY51"/>
    <mergeCell ref="B52:D52"/>
    <mergeCell ref="E52:Y52"/>
    <mergeCell ref="Z52:AC52"/>
    <mergeCell ref="AD52:AG52"/>
    <mergeCell ref="AH52:AK52"/>
    <mergeCell ref="AL52:AP52"/>
    <mergeCell ref="AQ52:AT52"/>
    <mergeCell ref="AU52:AY52"/>
    <mergeCell ref="B51:D51"/>
    <mergeCell ref="E51:Y51"/>
    <mergeCell ref="Z51:AC51"/>
    <mergeCell ref="AD51:AG51"/>
    <mergeCell ref="AH51:AK51"/>
    <mergeCell ref="AL51:AP51"/>
    <mergeCell ref="AQ49:AT49"/>
    <mergeCell ref="AU49:AY49"/>
    <mergeCell ref="B50:D50"/>
    <mergeCell ref="E50:Y50"/>
    <mergeCell ref="Z50:AC50"/>
    <mergeCell ref="AD50:AG50"/>
    <mergeCell ref="AH50:AK50"/>
    <mergeCell ref="AL50:AP50"/>
    <mergeCell ref="AQ50:AT50"/>
    <mergeCell ref="AU50:AY50"/>
    <mergeCell ref="B49:D49"/>
    <mergeCell ref="E49:Y49"/>
    <mergeCell ref="Z49:AC49"/>
    <mergeCell ref="AD49:AG49"/>
    <mergeCell ref="AH49:AK49"/>
    <mergeCell ref="AL49:AP49"/>
    <mergeCell ref="AU48:AY48"/>
    <mergeCell ref="B48:D48"/>
    <mergeCell ref="E48:Y48"/>
    <mergeCell ref="Z48:AC48"/>
    <mergeCell ref="AD48:AG48"/>
    <mergeCell ref="AH48:AK48"/>
    <mergeCell ref="AL48:AP48"/>
    <mergeCell ref="AQ48:AT48"/>
    <mergeCell ref="AQ46:AT46"/>
    <mergeCell ref="AU46:AY46"/>
    <mergeCell ref="B47:D47"/>
    <mergeCell ref="E47:Y47"/>
    <mergeCell ref="Z47:AC47"/>
    <mergeCell ref="AD47:AG47"/>
    <mergeCell ref="AH47:AK47"/>
    <mergeCell ref="AL47:AP47"/>
    <mergeCell ref="AQ47:AT47"/>
    <mergeCell ref="AU47:AY47"/>
    <mergeCell ref="B46:D46"/>
    <mergeCell ref="E46:Y46"/>
    <mergeCell ref="Z46:AC46"/>
    <mergeCell ref="AD46:AG46"/>
    <mergeCell ref="AH46:AK46"/>
    <mergeCell ref="AL46:AP46"/>
    <mergeCell ref="AQ44:AT44"/>
    <mergeCell ref="AU44:AY44"/>
    <mergeCell ref="B45:D45"/>
    <mergeCell ref="E45:Y45"/>
    <mergeCell ref="Z45:AC45"/>
    <mergeCell ref="AD45:AG45"/>
    <mergeCell ref="AH45:AK45"/>
    <mergeCell ref="AL45:AP45"/>
    <mergeCell ref="AQ45:AT45"/>
    <mergeCell ref="AU45:AY45"/>
    <mergeCell ref="B44:D44"/>
    <mergeCell ref="E44:Y44"/>
    <mergeCell ref="Z44:AC44"/>
    <mergeCell ref="AD44:AG44"/>
    <mergeCell ref="AH44:AK44"/>
    <mergeCell ref="AL44:AP44"/>
    <mergeCell ref="AQ42:AT42"/>
    <mergeCell ref="AU42:AY42"/>
    <mergeCell ref="B43:D43"/>
    <mergeCell ref="E43:Y43"/>
    <mergeCell ref="Z43:AC43"/>
    <mergeCell ref="AD43:AG43"/>
    <mergeCell ref="AH43:AK43"/>
    <mergeCell ref="AL43:AP43"/>
    <mergeCell ref="AQ43:AT43"/>
    <mergeCell ref="AU43:AY43"/>
    <mergeCell ref="B42:D42"/>
    <mergeCell ref="E42:Y42"/>
    <mergeCell ref="Z42:AC42"/>
    <mergeCell ref="AD42:AG42"/>
    <mergeCell ref="AH42:AK42"/>
    <mergeCell ref="AL42:AP42"/>
    <mergeCell ref="AQ40:AT40"/>
    <mergeCell ref="AU40:AY40"/>
    <mergeCell ref="B41:D41"/>
    <mergeCell ref="E41:Y41"/>
    <mergeCell ref="Z41:AC41"/>
    <mergeCell ref="AD41:AG41"/>
    <mergeCell ref="AH41:AK41"/>
    <mergeCell ref="AL41:AP41"/>
    <mergeCell ref="AQ41:AT41"/>
    <mergeCell ref="AU41:AY41"/>
    <mergeCell ref="B40:D40"/>
    <mergeCell ref="E40:Y40"/>
    <mergeCell ref="Z40:AC40"/>
    <mergeCell ref="AD40:AG40"/>
    <mergeCell ref="AH40:AK40"/>
    <mergeCell ref="AL40:AP40"/>
    <mergeCell ref="AQ38:AT38"/>
    <mergeCell ref="AU38:AY38"/>
    <mergeCell ref="B39:D39"/>
    <mergeCell ref="E39:Y39"/>
    <mergeCell ref="Z39:AC39"/>
    <mergeCell ref="AD39:AG39"/>
    <mergeCell ref="AH39:AK39"/>
    <mergeCell ref="AL39:AP39"/>
    <mergeCell ref="AQ39:AT39"/>
    <mergeCell ref="AU39:AY39"/>
    <mergeCell ref="B38:D38"/>
    <mergeCell ref="E38:Y38"/>
    <mergeCell ref="Z38:AC38"/>
    <mergeCell ref="AD38:AG38"/>
    <mergeCell ref="AH38:AK38"/>
    <mergeCell ref="AL38:AP38"/>
    <mergeCell ref="AQ36:AT36"/>
    <mergeCell ref="AU36:AY36"/>
    <mergeCell ref="B37:D37"/>
    <mergeCell ref="E37:Y37"/>
    <mergeCell ref="Z37:AC37"/>
    <mergeCell ref="AD37:AG37"/>
    <mergeCell ref="AH37:AK37"/>
    <mergeCell ref="AL37:AP37"/>
    <mergeCell ref="AQ37:AT37"/>
    <mergeCell ref="AU37:AY37"/>
    <mergeCell ref="B36:D36"/>
    <mergeCell ref="E36:Y36"/>
    <mergeCell ref="Z36:AC36"/>
    <mergeCell ref="AD36:AG36"/>
    <mergeCell ref="AH36:AK36"/>
    <mergeCell ref="AL36:AP36"/>
    <mergeCell ref="AQ34:AT34"/>
    <mergeCell ref="AU34:AY34"/>
    <mergeCell ref="B35:D35"/>
    <mergeCell ref="E35:Y35"/>
    <mergeCell ref="Z35:AC35"/>
    <mergeCell ref="AD35:AG35"/>
    <mergeCell ref="AH35:AK35"/>
    <mergeCell ref="AL35:AP35"/>
    <mergeCell ref="AQ35:AT35"/>
    <mergeCell ref="AU35:AY35"/>
    <mergeCell ref="B34:D34"/>
    <mergeCell ref="E34:Y34"/>
    <mergeCell ref="Z34:AC34"/>
    <mergeCell ref="AD34:AG34"/>
    <mergeCell ref="AH34:AK34"/>
    <mergeCell ref="AL34:AP34"/>
    <mergeCell ref="AQ32:AT32"/>
    <mergeCell ref="AU32:AY32"/>
    <mergeCell ref="B33:D33"/>
    <mergeCell ref="E33:Y33"/>
    <mergeCell ref="Z33:AC33"/>
    <mergeCell ref="AD33:AG33"/>
    <mergeCell ref="AH33:AK33"/>
    <mergeCell ref="AL33:AP33"/>
    <mergeCell ref="AQ33:AT33"/>
    <mergeCell ref="AU33:AY33"/>
    <mergeCell ref="B32:D32"/>
    <mergeCell ref="E32:Y32"/>
    <mergeCell ref="Z32:AC32"/>
    <mergeCell ref="AD32:AG32"/>
    <mergeCell ref="AH32:AK32"/>
    <mergeCell ref="AL32:AP32"/>
    <mergeCell ref="AQ30:AT30"/>
    <mergeCell ref="AU30:AY30"/>
    <mergeCell ref="B31:D31"/>
    <mergeCell ref="E31:Y31"/>
    <mergeCell ref="Z31:AC31"/>
    <mergeCell ref="AD31:AG31"/>
    <mergeCell ref="AH31:AK31"/>
    <mergeCell ref="AL31:AP31"/>
    <mergeCell ref="AQ31:AT31"/>
    <mergeCell ref="AU31:AY31"/>
    <mergeCell ref="B30:D30"/>
    <mergeCell ref="E30:Y30"/>
    <mergeCell ref="Z30:AC30"/>
    <mergeCell ref="AD30:AG30"/>
    <mergeCell ref="AH30:AK30"/>
    <mergeCell ref="AL30:AP30"/>
    <mergeCell ref="AQ28:AT28"/>
    <mergeCell ref="AU28:AY28"/>
    <mergeCell ref="B29:D29"/>
    <mergeCell ref="E29:Y29"/>
    <mergeCell ref="Z29:AC29"/>
    <mergeCell ref="AD29:AG29"/>
    <mergeCell ref="AH29:AK29"/>
    <mergeCell ref="AL29:AP29"/>
    <mergeCell ref="AQ29:AT29"/>
    <mergeCell ref="AU29:AY29"/>
    <mergeCell ref="B28:D28"/>
    <mergeCell ref="E28:Y28"/>
    <mergeCell ref="Z28:AC28"/>
    <mergeCell ref="AD28:AG28"/>
    <mergeCell ref="AH28:AK28"/>
    <mergeCell ref="AL28:AP28"/>
    <mergeCell ref="AQ26:AT26"/>
    <mergeCell ref="AU26:AY26"/>
    <mergeCell ref="B27:D27"/>
    <mergeCell ref="E27:Y27"/>
    <mergeCell ref="Z27:AC27"/>
    <mergeCell ref="AD27:AG27"/>
    <mergeCell ref="AH27:AK27"/>
    <mergeCell ref="AL27:AP27"/>
    <mergeCell ref="AQ27:AT27"/>
    <mergeCell ref="AU27:AY27"/>
    <mergeCell ref="B26:D26"/>
    <mergeCell ref="E26:Y26"/>
    <mergeCell ref="Z26:AC26"/>
    <mergeCell ref="AD26:AG26"/>
    <mergeCell ref="AH26:AK26"/>
    <mergeCell ref="AL26:AP26"/>
    <mergeCell ref="AQ24:AT24"/>
    <mergeCell ref="AU24:AY24"/>
    <mergeCell ref="B25:D25"/>
    <mergeCell ref="E25:Y25"/>
    <mergeCell ref="Z25:AC25"/>
    <mergeCell ref="AD25:AG25"/>
    <mergeCell ref="AH25:AK25"/>
    <mergeCell ref="AL25:AP25"/>
    <mergeCell ref="AQ25:AT25"/>
    <mergeCell ref="AU25:AY25"/>
    <mergeCell ref="B24:D24"/>
    <mergeCell ref="E24:Y24"/>
    <mergeCell ref="Z24:AC24"/>
    <mergeCell ref="AD24:AG24"/>
    <mergeCell ref="AH24:AK24"/>
    <mergeCell ref="AL24:AP24"/>
    <mergeCell ref="AQ22:AT22"/>
    <mergeCell ref="AU22:AY22"/>
    <mergeCell ref="B23:D23"/>
    <mergeCell ref="E23:Y23"/>
    <mergeCell ref="Z23:AC23"/>
    <mergeCell ref="AD23:AG23"/>
    <mergeCell ref="AH23:AK23"/>
    <mergeCell ref="AL23:AP23"/>
    <mergeCell ref="AQ23:AT23"/>
    <mergeCell ref="AU23:AY23"/>
    <mergeCell ref="B22:D22"/>
    <mergeCell ref="E22:Y22"/>
    <mergeCell ref="Z22:AC22"/>
    <mergeCell ref="AD22:AG22"/>
    <mergeCell ref="AH22:AK22"/>
    <mergeCell ref="AL22:AP22"/>
    <mergeCell ref="AQ20:AT20"/>
    <mergeCell ref="AU20:AY20"/>
    <mergeCell ref="B21:D21"/>
    <mergeCell ref="E21:Y21"/>
    <mergeCell ref="Z21:AC21"/>
    <mergeCell ref="AD21:AG21"/>
    <mergeCell ref="AH21:AK21"/>
    <mergeCell ref="AL21:AP21"/>
    <mergeCell ref="AQ21:AT21"/>
    <mergeCell ref="AU21:AY21"/>
    <mergeCell ref="B20:D20"/>
    <mergeCell ref="E20:Y20"/>
    <mergeCell ref="Z20:AC20"/>
    <mergeCell ref="AD20:AG20"/>
    <mergeCell ref="AH20:AK20"/>
    <mergeCell ref="AL20:AP20"/>
    <mergeCell ref="AQ18:AT18"/>
    <mergeCell ref="AU18:AY18"/>
    <mergeCell ref="B19:D19"/>
    <mergeCell ref="E19:Y19"/>
    <mergeCell ref="Z19:AC19"/>
    <mergeCell ref="AD19:AG19"/>
    <mergeCell ref="AH19:AK19"/>
    <mergeCell ref="AL19:AP19"/>
    <mergeCell ref="AQ19:AT19"/>
    <mergeCell ref="AU19:AY19"/>
    <mergeCell ref="B18:D18"/>
    <mergeCell ref="E18:Y18"/>
    <mergeCell ref="Z18:AC18"/>
    <mergeCell ref="AD18:AG18"/>
    <mergeCell ref="AH18:AK18"/>
    <mergeCell ref="AL18:AP18"/>
    <mergeCell ref="AU17:AY17"/>
    <mergeCell ref="B17:D17"/>
    <mergeCell ref="E17:Y17"/>
    <mergeCell ref="Z17:AC17"/>
    <mergeCell ref="AD17:AG17"/>
    <mergeCell ref="AH17:AK17"/>
    <mergeCell ref="AL17:AP17"/>
    <mergeCell ref="AQ17:AT17"/>
    <mergeCell ref="AQ15:AT15"/>
    <mergeCell ref="AU15:AY15"/>
    <mergeCell ref="B16:D16"/>
    <mergeCell ref="E16:Y16"/>
    <mergeCell ref="Z16:AC16"/>
    <mergeCell ref="AD16:AG16"/>
    <mergeCell ref="AH16:AK16"/>
    <mergeCell ref="AL16:AP16"/>
    <mergeCell ref="AQ16:AT16"/>
    <mergeCell ref="AU16:AY16"/>
    <mergeCell ref="B15:D15"/>
    <mergeCell ref="E15:Y15"/>
    <mergeCell ref="Z15:AC15"/>
    <mergeCell ref="AD15:AG15"/>
    <mergeCell ref="AH15:AK15"/>
    <mergeCell ref="AL15:AP15"/>
    <mergeCell ref="AQ13:AT13"/>
    <mergeCell ref="AU13:AY13"/>
    <mergeCell ref="B14:D14"/>
    <mergeCell ref="E14:Y14"/>
    <mergeCell ref="Z14:AC14"/>
    <mergeCell ref="AD14:AG14"/>
    <mergeCell ref="AH14:AK14"/>
    <mergeCell ref="AL14:AP14"/>
    <mergeCell ref="AQ14:AT14"/>
    <mergeCell ref="AU14:AY14"/>
    <mergeCell ref="B13:D13"/>
    <mergeCell ref="E13:Y13"/>
    <mergeCell ref="Z13:AC13"/>
    <mergeCell ref="AD13:AG13"/>
    <mergeCell ref="AH13:AK13"/>
    <mergeCell ref="AL13:AP13"/>
    <mergeCell ref="Z10:AC10"/>
    <mergeCell ref="AD10:AG10"/>
    <mergeCell ref="AH10:AK10"/>
    <mergeCell ref="AL10:AP10"/>
    <mergeCell ref="AQ10:AT10"/>
    <mergeCell ref="AU10:AY10"/>
    <mergeCell ref="AQ11:AT11"/>
    <mergeCell ref="AU11:AY11"/>
    <mergeCell ref="B12:D12"/>
    <mergeCell ref="E12:Y12"/>
    <mergeCell ref="Z12:AC12"/>
    <mergeCell ref="AD12:AG12"/>
    <mergeCell ref="AH12:AK12"/>
    <mergeCell ref="AL12:AP12"/>
    <mergeCell ref="AQ12:AT12"/>
    <mergeCell ref="AU12:AY12"/>
    <mergeCell ref="B11:D11"/>
    <mergeCell ref="E11:Y11"/>
    <mergeCell ref="Z11:AC11"/>
    <mergeCell ref="AD11:AG11"/>
    <mergeCell ref="AH11:AK11"/>
    <mergeCell ref="AL11:AP11"/>
    <mergeCell ref="AH98:AK98"/>
    <mergeCell ref="AH99:AK99"/>
    <mergeCell ref="AU98:AY98"/>
    <mergeCell ref="AH4:AP6"/>
    <mergeCell ref="AQ4:AY6"/>
    <mergeCell ref="A1:AZ2"/>
    <mergeCell ref="B9:D9"/>
    <mergeCell ref="E9:Y9"/>
    <mergeCell ref="Z9:AC9"/>
    <mergeCell ref="AD9:AG9"/>
    <mergeCell ref="AH9:AK9"/>
    <mergeCell ref="AL9:AP9"/>
    <mergeCell ref="AQ9:AT9"/>
    <mergeCell ref="AU9:AY9"/>
    <mergeCell ref="B7:D8"/>
    <mergeCell ref="E7:Y8"/>
    <mergeCell ref="Z7:AC8"/>
    <mergeCell ref="AD7:AG8"/>
    <mergeCell ref="AH7:AK8"/>
    <mergeCell ref="AL7:AP8"/>
    <mergeCell ref="AQ7:AT8"/>
    <mergeCell ref="AU7:AY8"/>
    <mergeCell ref="B10:D10"/>
    <mergeCell ref="E10:Y10"/>
  </mergeCells>
  <conditionalFormatting sqref="BG106:BL106 AQ113:AY114">
    <cfRule type="cellIs" dxfId="12" priority="1" stopIfTrue="1" operator="equal">
      <formula>"NO"</formula>
    </cfRule>
    <cfRule type="cellIs" dxfId="11" priority="2" stopIfTrue="1" operator="equal">
      <formula>"OK"</formula>
    </cfRule>
  </conditionalFormatting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76A39-8943-334A-ADFE-B89DAEE4DF65}">
  <dimension ref="A1:AP69"/>
  <sheetViews>
    <sheetView topLeftCell="A24" zoomScale="140" zoomScaleNormal="140" workbookViewId="0">
      <selection activeCell="T60" sqref="T60:X61"/>
    </sheetView>
  </sheetViews>
  <sheetFormatPr baseColWidth="10" defaultColWidth="2.33203125" defaultRowHeight="14" customHeight="1" x14ac:dyDescent="0.15"/>
  <cols>
    <col min="1" max="16384" width="2.33203125" style="2"/>
  </cols>
  <sheetData>
    <row r="1" spans="1:42" ht="14" customHeight="1" x14ac:dyDescent="0.15">
      <c r="A1" s="275" t="s">
        <v>396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  <c r="AO1" s="275"/>
      <c r="AP1" s="275"/>
    </row>
    <row r="2" spans="1:42" ht="14" customHeight="1" x14ac:dyDescent="0.15">
      <c r="A2" s="275"/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</row>
    <row r="3" spans="1:42" ht="14" customHeight="1" x14ac:dyDescent="0.1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</row>
    <row r="4" spans="1:42" ht="14" customHeight="1" x14ac:dyDescent="0.15">
      <c r="A4" s="63"/>
      <c r="B4" s="283" t="s">
        <v>330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63"/>
      <c r="AP4" s="63"/>
    </row>
    <row r="5" spans="1:42" ht="14" customHeight="1" x14ac:dyDescent="0.15">
      <c r="A5" s="63"/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63"/>
      <c r="AP5" s="63"/>
    </row>
    <row r="6" spans="1:42" ht="14" customHeight="1" x14ac:dyDescent="0.15">
      <c r="A6" s="63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63"/>
      <c r="AP6" s="63"/>
    </row>
    <row r="7" spans="1:42" ht="14" customHeight="1" x14ac:dyDescent="0.15">
      <c r="A7" s="63"/>
      <c r="B7" s="284" t="s">
        <v>228</v>
      </c>
      <c r="C7" s="284"/>
      <c r="D7" s="284"/>
      <c r="E7" s="284"/>
      <c r="F7" s="284"/>
      <c r="G7" s="284"/>
      <c r="H7" s="284"/>
      <c r="I7" s="284"/>
      <c r="J7" s="284"/>
      <c r="K7" s="284"/>
      <c r="L7" s="301" t="s">
        <v>229</v>
      </c>
      <c r="M7" s="302"/>
      <c r="N7" s="302"/>
      <c r="O7" s="302"/>
      <c r="P7" s="302"/>
      <c r="Q7" s="302"/>
      <c r="R7" s="302"/>
      <c r="S7" s="302"/>
      <c r="T7" s="302"/>
      <c r="U7" s="303"/>
      <c r="V7" s="301" t="s">
        <v>230</v>
      </c>
      <c r="W7" s="302"/>
      <c r="X7" s="302"/>
      <c r="Y7" s="302"/>
      <c r="Z7" s="302"/>
      <c r="AA7" s="302"/>
      <c r="AB7" s="302"/>
      <c r="AC7" s="302"/>
      <c r="AD7" s="302"/>
      <c r="AE7" s="303"/>
      <c r="AF7" s="290" t="s">
        <v>231</v>
      </c>
      <c r="AG7" s="296"/>
      <c r="AH7" s="296"/>
      <c r="AI7" s="297"/>
      <c r="AJ7" s="290" t="s">
        <v>232</v>
      </c>
      <c r="AK7" s="291"/>
      <c r="AL7" s="291"/>
      <c r="AM7" s="291"/>
      <c r="AN7" s="292"/>
      <c r="AO7" s="63"/>
      <c r="AP7" s="63"/>
    </row>
    <row r="8" spans="1:42" ht="14" customHeight="1" x14ac:dyDescent="0.15">
      <c r="A8" s="63"/>
      <c r="B8" s="284"/>
      <c r="C8" s="284"/>
      <c r="D8" s="284"/>
      <c r="E8" s="284"/>
      <c r="F8" s="284"/>
      <c r="G8" s="284"/>
      <c r="H8" s="284"/>
      <c r="I8" s="284"/>
      <c r="J8" s="284"/>
      <c r="K8" s="284"/>
      <c r="L8" s="304"/>
      <c r="M8" s="305"/>
      <c r="N8" s="305"/>
      <c r="O8" s="305"/>
      <c r="P8" s="305"/>
      <c r="Q8" s="305"/>
      <c r="R8" s="305"/>
      <c r="S8" s="305"/>
      <c r="T8" s="305"/>
      <c r="U8" s="306"/>
      <c r="V8" s="304"/>
      <c r="W8" s="305"/>
      <c r="X8" s="305"/>
      <c r="Y8" s="305"/>
      <c r="Z8" s="305"/>
      <c r="AA8" s="305"/>
      <c r="AB8" s="305"/>
      <c r="AC8" s="305"/>
      <c r="AD8" s="305"/>
      <c r="AE8" s="306"/>
      <c r="AF8" s="298"/>
      <c r="AG8" s="299"/>
      <c r="AH8" s="299"/>
      <c r="AI8" s="300"/>
      <c r="AJ8" s="293"/>
      <c r="AK8" s="294"/>
      <c r="AL8" s="294"/>
      <c r="AM8" s="294"/>
      <c r="AN8" s="295"/>
      <c r="AO8" s="63"/>
      <c r="AP8" s="63"/>
    </row>
    <row r="9" spans="1:42" ht="14" customHeight="1" x14ac:dyDescent="0.15">
      <c r="A9" s="63"/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9"/>
      <c r="M9" s="270"/>
      <c r="N9" s="270"/>
      <c r="O9" s="270"/>
      <c r="P9" s="270"/>
      <c r="Q9" s="270"/>
      <c r="R9" s="270"/>
      <c r="S9" s="270"/>
      <c r="T9" s="270"/>
      <c r="U9" s="271"/>
      <c r="V9" s="269"/>
      <c r="W9" s="270"/>
      <c r="X9" s="270"/>
      <c r="Y9" s="270"/>
      <c r="Z9" s="270"/>
      <c r="AA9" s="270"/>
      <c r="AB9" s="270"/>
      <c r="AC9" s="270"/>
      <c r="AD9" s="270"/>
      <c r="AE9" s="271"/>
      <c r="AF9" s="287"/>
      <c r="AG9" s="288"/>
      <c r="AH9" s="288"/>
      <c r="AI9" s="289"/>
      <c r="AJ9" s="272"/>
      <c r="AK9" s="273"/>
      <c r="AL9" s="273"/>
      <c r="AM9" s="273"/>
      <c r="AN9" s="274"/>
      <c r="AO9" s="63"/>
      <c r="AP9" s="63"/>
    </row>
    <row r="10" spans="1:42" ht="14" customHeight="1" x14ac:dyDescent="0.15">
      <c r="A10" s="63"/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9"/>
      <c r="M10" s="270"/>
      <c r="N10" s="270"/>
      <c r="O10" s="270"/>
      <c r="P10" s="270"/>
      <c r="Q10" s="270"/>
      <c r="R10" s="270"/>
      <c r="S10" s="270"/>
      <c r="T10" s="270"/>
      <c r="U10" s="271"/>
      <c r="V10" s="269"/>
      <c r="W10" s="270"/>
      <c r="X10" s="270"/>
      <c r="Y10" s="270"/>
      <c r="Z10" s="270"/>
      <c r="AA10" s="270"/>
      <c r="AB10" s="270"/>
      <c r="AC10" s="270"/>
      <c r="AD10" s="270"/>
      <c r="AE10" s="271"/>
      <c r="AF10" s="287"/>
      <c r="AG10" s="288"/>
      <c r="AH10" s="288"/>
      <c r="AI10" s="289"/>
      <c r="AJ10" s="272"/>
      <c r="AK10" s="273"/>
      <c r="AL10" s="273"/>
      <c r="AM10" s="273"/>
      <c r="AN10" s="274"/>
      <c r="AO10" s="63"/>
      <c r="AP10" s="63"/>
    </row>
    <row r="11" spans="1:42" ht="14" customHeight="1" x14ac:dyDescent="0.15">
      <c r="A11" s="63"/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9"/>
      <c r="M11" s="270"/>
      <c r="N11" s="270"/>
      <c r="O11" s="270"/>
      <c r="P11" s="270"/>
      <c r="Q11" s="270"/>
      <c r="R11" s="270"/>
      <c r="S11" s="270"/>
      <c r="T11" s="270"/>
      <c r="U11" s="271"/>
      <c r="V11" s="269"/>
      <c r="W11" s="270"/>
      <c r="X11" s="270"/>
      <c r="Y11" s="270"/>
      <c r="Z11" s="270"/>
      <c r="AA11" s="270"/>
      <c r="AB11" s="270"/>
      <c r="AC11" s="270"/>
      <c r="AD11" s="270"/>
      <c r="AE11" s="271"/>
      <c r="AF11" s="287"/>
      <c r="AG11" s="288"/>
      <c r="AH11" s="288"/>
      <c r="AI11" s="289"/>
      <c r="AJ11" s="272"/>
      <c r="AK11" s="273"/>
      <c r="AL11" s="273"/>
      <c r="AM11" s="273"/>
      <c r="AN11" s="274"/>
      <c r="AO11" s="63"/>
      <c r="AP11" s="63"/>
    </row>
    <row r="12" spans="1:42" ht="14" customHeight="1" x14ac:dyDescent="0.15">
      <c r="A12" s="63"/>
      <c r="B12" s="268"/>
      <c r="C12" s="268"/>
      <c r="D12" s="268"/>
      <c r="E12" s="268"/>
      <c r="F12" s="268"/>
      <c r="G12" s="268"/>
      <c r="H12" s="268"/>
      <c r="I12" s="268"/>
      <c r="J12" s="268"/>
      <c r="K12" s="268"/>
      <c r="L12" s="269"/>
      <c r="M12" s="270"/>
      <c r="N12" s="270"/>
      <c r="O12" s="270"/>
      <c r="P12" s="270"/>
      <c r="Q12" s="270"/>
      <c r="R12" s="270"/>
      <c r="S12" s="270"/>
      <c r="T12" s="270"/>
      <c r="U12" s="271"/>
      <c r="V12" s="269"/>
      <c r="W12" s="270"/>
      <c r="X12" s="270"/>
      <c r="Y12" s="270"/>
      <c r="Z12" s="270"/>
      <c r="AA12" s="270"/>
      <c r="AB12" s="270"/>
      <c r="AC12" s="270"/>
      <c r="AD12" s="270"/>
      <c r="AE12" s="271"/>
      <c r="AF12" s="287"/>
      <c r="AG12" s="288"/>
      <c r="AH12" s="288"/>
      <c r="AI12" s="289"/>
      <c r="AJ12" s="272"/>
      <c r="AK12" s="273"/>
      <c r="AL12" s="273"/>
      <c r="AM12" s="273"/>
      <c r="AN12" s="274"/>
      <c r="AO12" s="63"/>
      <c r="AP12" s="63"/>
    </row>
    <row r="13" spans="1:42" ht="14" customHeight="1" x14ac:dyDescent="0.15">
      <c r="A13" s="63"/>
      <c r="B13" s="268"/>
      <c r="C13" s="268"/>
      <c r="D13" s="268"/>
      <c r="E13" s="268"/>
      <c r="F13" s="268"/>
      <c r="G13" s="268"/>
      <c r="H13" s="268"/>
      <c r="I13" s="268"/>
      <c r="J13" s="268"/>
      <c r="K13" s="268"/>
      <c r="L13" s="269"/>
      <c r="M13" s="270"/>
      <c r="N13" s="270"/>
      <c r="O13" s="270"/>
      <c r="P13" s="270"/>
      <c r="Q13" s="270"/>
      <c r="R13" s="270"/>
      <c r="S13" s="270"/>
      <c r="T13" s="270"/>
      <c r="U13" s="271"/>
      <c r="V13" s="269"/>
      <c r="W13" s="270"/>
      <c r="X13" s="270"/>
      <c r="Y13" s="270"/>
      <c r="Z13" s="270"/>
      <c r="AA13" s="270"/>
      <c r="AB13" s="270"/>
      <c r="AC13" s="270"/>
      <c r="AD13" s="270"/>
      <c r="AE13" s="271"/>
      <c r="AF13" s="287"/>
      <c r="AG13" s="288"/>
      <c r="AH13" s="288"/>
      <c r="AI13" s="289"/>
      <c r="AJ13" s="272"/>
      <c r="AK13" s="273"/>
      <c r="AL13" s="273"/>
      <c r="AM13" s="273"/>
      <c r="AN13" s="274"/>
      <c r="AO13" s="63"/>
      <c r="AP13" s="63"/>
    </row>
    <row r="14" spans="1:42" ht="14" customHeight="1" x14ac:dyDescent="0.15">
      <c r="A14" s="63"/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9"/>
      <c r="M14" s="270"/>
      <c r="N14" s="270"/>
      <c r="O14" s="270"/>
      <c r="P14" s="270"/>
      <c r="Q14" s="270"/>
      <c r="R14" s="270"/>
      <c r="S14" s="270"/>
      <c r="T14" s="270"/>
      <c r="U14" s="271"/>
      <c r="V14" s="269"/>
      <c r="W14" s="270"/>
      <c r="X14" s="270"/>
      <c r="Y14" s="270"/>
      <c r="Z14" s="270"/>
      <c r="AA14" s="270"/>
      <c r="AB14" s="270"/>
      <c r="AC14" s="270"/>
      <c r="AD14" s="270"/>
      <c r="AE14" s="271"/>
      <c r="AF14" s="287"/>
      <c r="AG14" s="288"/>
      <c r="AH14" s="288"/>
      <c r="AI14" s="289"/>
      <c r="AJ14" s="272"/>
      <c r="AK14" s="273"/>
      <c r="AL14" s="273"/>
      <c r="AM14" s="273"/>
      <c r="AN14" s="274"/>
      <c r="AO14" s="63"/>
      <c r="AP14" s="63"/>
    </row>
    <row r="15" spans="1:42" ht="14" customHeight="1" x14ac:dyDescent="0.15">
      <c r="A15" s="63"/>
      <c r="B15" s="268"/>
      <c r="C15" s="268"/>
      <c r="D15" s="268"/>
      <c r="E15" s="268"/>
      <c r="F15" s="268"/>
      <c r="G15" s="268"/>
      <c r="H15" s="268"/>
      <c r="I15" s="268"/>
      <c r="J15" s="268"/>
      <c r="K15" s="268"/>
      <c r="L15" s="269"/>
      <c r="M15" s="270"/>
      <c r="N15" s="270"/>
      <c r="O15" s="270"/>
      <c r="P15" s="270"/>
      <c r="Q15" s="270"/>
      <c r="R15" s="270"/>
      <c r="S15" s="270"/>
      <c r="T15" s="270"/>
      <c r="U15" s="271"/>
      <c r="V15" s="269"/>
      <c r="W15" s="270"/>
      <c r="X15" s="270"/>
      <c r="Y15" s="270"/>
      <c r="Z15" s="270"/>
      <c r="AA15" s="270"/>
      <c r="AB15" s="270"/>
      <c r="AC15" s="270"/>
      <c r="AD15" s="270"/>
      <c r="AE15" s="271"/>
      <c r="AF15" s="287"/>
      <c r="AG15" s="288"/>
      <c r="AH15" s="288"/>
      <c r="AI15" s="289"/>
      <c r="AJ15" s="272"/>
      <c r="AK15" s="273"/>
      <c r="AL15" s="273"/>
      <c r="AM15" s="273"/>
      <c r="AN15" s="274"/>
      <c r="AO15" s="63"/>
      <c r="AP15" s="63"/>
    </row>
    <row r="16" spans="1:42" ht="14" customHeight="1" x14ac:dyDescent="0.15">
      <c r="A16" s="63"/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9"/>
      <c r="M16" s="270"/>
      <c r="N16" s="270"/>
      <c r="O16" s="270"/>
      <c r="P16" s="270"/>
      <c r="Q16" s="270"/>
      <c r="R16" s="270"/>
      <c r="S16" s="270"/>
      <c r="T16" s="270"/>
      <c r="U16" s="271"/>
      <c r="V16" s="269"/>
      <c r="W16" s="270"/>
      <c r="X16" s="270"/>
      <c r="Y16" s="270"/>
      <c r="Z16" s="270"/>
      <c r="AA16" s="270"/>
      <c r="AB16" s="270"/>
      <c r="AC16" s="270"/>
      <c r="AD16" s="270"/>
      <c r="AE16" s="271"/>
      <c r="AF16" s="287"/>
      <c r="AG16" s="288"/>
      <c r="AH16" s="288"/>
      <c r="AI16" s="289"/>
      <c r="AJ16" s="272"/>
      <c r="AK16" s="273"/>
      <c r="AL16" s="273"/>
      <c r="AM16" s="273"/>
      <c r="AN16" s="274"/>
      <c r="AO16" s="63"/>
      <c r="AP16" s="63"/>
    </row>
    <row r="17" spans="1:42" ht="14" customHeight="1" x14ac:dyDescent="0.15">
      <c r="A17" s="63"/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9"/>
      <c r="M17" s="270"/>
      <c r="N17" s="270"/>
      <c r="O17" s="270"/>
      <c r="P17" s="270"/>
      <c r="Q17" s="270"/>
      <c r="R17" s="270"/>
      <c r="S17" s="270"/>
      <c r="T17" s="270"/>
      <c r="U17" s="271"/>
      <c r="V17" s="269"/>
      <c r="W17" s="270"/>
      <c r="X17" s="270"/>
      <c r="Y17" s="270"/>
      <c r="Z17" s="270"/>
      <c r="AA17" s="270"/>
      <c r="AB17" s="270"/>
      <c r="AC17" s="270"/>
      <c r="AD17" s="270"/>
      <c r="AE17" s="271"/>
      <c r="AF17" s="287"/>
      <c r="AG17" s="288"/>
      <c r="AH17" s="288"/>
      <c r="AI17" s="289"/>
      <c r="AJ17" s="272"/>
      <c r="AK17" s="273"/>
      <c r="AL17" s="273"/>
      <c r="AM17" s="273"/>
      <c r="AN17" s="274"/>
      <c r="AO17" s="63"/>
      <c r="AP17" s="63"/>
    </row>
    <row r="18" spans="1:42" ht="14" customHeight="1" x14ac:dyDescent="0.15">
      <c r="A18" s="63"/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269"/>
      <c r="M18" s="270"/>
      <c r="N18" s="270"/>
      <c r="O18" s="270"/>
      <c r="P18" s="270"/>
      <c r="Q18" s="270"/>
      <c r="R18" s="270"/>
      <c r="S18" s="270"/>
      <c r="T18" s="270"/>
      <c r="U18" s="271"/>
      <c r="V18" s="269"/>
      <c r="W18" s="270"/>
      <c r="X18" s="270"/>
      <c r="Y18" s="270"/>
      <c r="Z18" s="270"/>
      <c r="AA18" s="270"/>
      <c r="AB18" s="270"/>
      <c r="AC18" s="270"/>
      <c r="AD18" s="270"/>
      <c r="AE18" s="271"/>
      <c r="AF18" s="219"/>
      <c r="AG18" s="220"/>
      <c r="AH18" s="220"/>
      <c r="AI18" s="221"/>
      <c r="AJ18" s="307"/>
      <c r="AK18" s="308"/>
      <c r="AL18" s="308"/>
      <c r="AM18" s="308"/>
      <c r="AN18" s="309"/>
      <c r="AO18" s="63"/>
      <c r="AP18" s="63"/>
    </row>
    <row r="19" spans="1:42" ht="14" customHeight="1" x14ac:dyDescent="0.1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</row>
    <row r="20" spans="1:42" ht="14" customHeight="1" x14ac:dyDescent="0.1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</row>
    <row r="21" spans="1:42" ht="14" customHeight="1" x14ac:dyDescent="0.15">
      <c r="A21" s="275" t="s">
        <v>414</v>
      </c>
      <c r="B21" s="275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275"/>
      <c r="AG21" s="275"/>
      <c r="AH21" s="275"/>
      <c r="AI21" s="275"/>
      <c r="AJ21" s="275"/>
      <c r="AK21" s="275"/>
      <c r="AL21" s="275"/>
      <c r="AM21" s="275"/>
      <c r="AN21" s="275"/>
      <c r="AO21" s="275"/>
      <c r="AP21" s="275"/>
    </row>
    <row r="22" spans="1:42" ht="14" customHeight="1" x14ac:dyDescent="0.15">
      <c r="A22" s="275"/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5"/>
      <c r="AA22" s="275"/>
      <c r="AB22" s="275"/>
      <c r="AC22" s="275"/>
      <c r="AD22" s="275"/>
      <c r="AE22" s="275"/>
      <c r="AF22" s="275"/>
      <c r="AG22" s="275"/>
      <c r="AH22" s="275"/>
      <c r="AI22" s="275"/>
      <c r="AJ22" s="275"/>
      <c r="AK22" s="275"/>
      <c r="AL22" s="275"/>
      <c r="AM22" s="275"/>
      <c r="AN22" s="275"/>
      <c r="AO22" s="275"/>
      <c r="AP22" s="275"/>
    </row>
    <row r="23" spans="1:42" ht="14" customHeight="1" x14ac:dyDescent="0.1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</row>
    <row r="24" spans="1:42" ht="14" customHeight="1" x14ac:dyDescent="0.15">
      <c r="B24" s="283" t="s">
        <v>413</v>
      </c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283"/>
      <c r="AL24" s="283"/>
      <c r="AM24" s="283"/>
      <c r="AN24" s="283"/>
      <c r="AO24" s="105"/>
      <c r="AP24" s="105"/>
    </row>
    <row r="25" spans="1:42" ht="14" customHeight="1" x14ac:dyDescent="0.15">
      <c r="A25" s="115"/>
      <c r="B25" s="283"/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3"/>
      <c r="AL25" s="283"/>
      <c r="AM25" s="283"/>
      <c r="AN25" s="283"/>
      <c r="AO25" s="63"/>
      <c r="AP25" s="63"/>
    </row>
    <row r="26" spans="1:42" ht="14" customHeight="1" x14ac:dyDescent="0.15">
      <c r="A26" s="114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</row>
    <row r="27" spans="1:42" ht="14" customHeight="1" x14ac:dyDescent="0.2">
      <c r="A27" s="113"/>
      <c r="B27" s="284" t="s">
        <v>412</v>
      </c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 t="s">
        <v>415</v>
      </c>
      <c r="S27" s="284"/>
      <c r="T27" s="284"/>
      <c r="U27" s="284"/>
      <c r="V27" s="284"/>
      <c r="W27" s="284"/>
      <c r="X27" s="284"/>
      <c r="Y27" s="284"/>
      <c r="Z27" s="284"/>
      <c r="AA27" s="276" t="s">
        <v>416</v>
      </c>
      <c r="AB27" s="276"/>
      <c r="AC27" s="276"/>
      <c r="AD27" s="276"/>
      <c r="AE27" s="276"/>
      <c r="AF27" s="276"/>
      <c r="AG27" s="276"/>
      <c r="AH27" s="277" t="s">
        <v>417</v>
      </c>
      <c r="AI27" s="278"/>
      <c r="AJ27" s="278"/>
      <c r="AK27" s="278"/>
      <c r="AL27" s="278"/>
      <c r="AM27" s="278"/>
      <c r="AN27" s="279"/>
      <c r="AO27" s="63"/>
      <c r="AP27" s="63"/>
    </row>
    <row r="28" spans="1:42" ht="14" customHeight="1" x14ac:dyDescent="0.2">
      <c r="A28" s="113"/>
      <c r="B28" s="284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76"/>
      <c r="AB28" s="276"/>
      <c r="AC28" s="276"/>
      <c r="AD28" s="276"/>
      <c r="AE28" s="276"/>
      <c r="AF28" s="276"/>
      <c r="AG28" s="276"/>
      <c r="AH28" s="280"/>
      <c r="AI28" s="281"/>
      <c r="AJ28" s="281"/>
      <c r="AK28" s="281"/>
      <c r="AL28" s="281"/>
      <c r="AM28" s="281"/>
      <c r="AN28" s="282"/>
      <c r="AO28" s="63"/>
      <c r="AP28" s="63"/>
    </row>
    <row r="29" spans="1:42" ht="14" customHeight="1" x14ac:dyDescent="0.2">
      <c r="A29" s="112"/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85"/>
      <c r="S29" s="285"/>
      <c r="T29" s="285"/>
      <c r="U29" s="285"/>
      <c r="V29" s="285"/>
      <c r="W29" s="285"/>
      <c r="X29" s="285"/>
      <c r="Y29" s="285"/>
      <c r="Z29" s="285"/>
      <c r="AA29" s="266"/>
      <c r="AB29" s="266"/>
      <c r="AC29" s="266"/>
      <c r="AD29" s="266"/>
      <c r="AE29" s="266"/>
      <c r="AF29" s="266"/>
      <c r="AG29" s="266"/>
      <c r="AH29" s="266"/>
      <c r="AI29" s="266"/>
      <c r="AJ29" s="266"/>
      <c r="AK29" s="266"/>
      <c r="AL29" s="266"/>
      <c r="AM29" s="266"/>
      <c r="AN29" s="266"/>
      <c r="AO29" s="63"/>
      <c r="AP29" s="63"/>
    </row>
    <row r="30" spans="1:42" ht="14" customHeight="1" x14ac:dyDescent="0.2">
      <c r="A30" s="112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85"/>
      <c r="S30" s="285"/>
      <c r="T30" s="285"/>
      <c r="U30" s="285"/>
      <c r="V30" s="285"/>
      <c r="W30" s="285"/>
      <c r="X30" s="285"/>
      <c r="Y30" s="285"/>
      <c r="Z30" s="285"/>
      <c r="AA30" s="266"/>
      <c r="AB30" s="266"/>
      <c r="AC30" s="266"/>
      <c r="AD30" s="266"/>
      <c r="AE30" s="266"/>
      <c r="AF30" s="266"/>
      <c r="AG30" s="266"/>
      <c r="AH30" s="266"/>
      <c r="AI30" s="266"/>
      <c r="AJ30" s="266"/>
      <c r="AK30" s="266"/>
      <c r="AL30" s="266"/>
      <c r="AM30" s="266"/>
      <c r="AN30" s="266"/>
      <c r="AO30" s="63"/>
      <c r="AP30" s="63"/>
    </row>
    <row r="31" spans="1:42" ht="14" customHeight="1" x14ac:dyDescent="0.2">
      <c r="A31" s="112"/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85"/>
      <c r="S31" s="285"/>
      <c r="T31" s="285"/>
      <c r="U31" s="285"/>
      <c r="V31" s="285"/>
      <c r="W31" s="285"/>
      <c r="X31" s="285"/>
      <c r="Y31" s="285"/>
      <c r="Z31" s="285"/>
      <c r="AA31" s="266"/>
      <c r="AB31" s="266"/>
      <c r="AC31" s="266"/>
      <c r="AD31" s="266"/>
      <c r="AE31" s="266"/>
      <c r="AF31" s="266"/>
      <c r="AG31" s="266"/>
      <c r="AH31" s="266"/>
      <c r="AI31" s="266"/>
      <c r="AJ31" s="266"/>
      <c r="AK31" s="266"/>
      <c r="AL31" s="266"/>
      <c r="AM31" s="266"/>
      <c r="AN31" s="266"/>
      <c r="AO31" s="63"/>
      <c r="AP31" s="63"/>
    </row>
    <row r="32" spans="1:42" ht="14" customHeight="1" x14ac:dyDescent="0.2">
      <c r="A32" s="112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6"/>
      <c r="AB32" s="266"/>
      <c r="AC32" s="266"/>
      <c r="AD32" s="266"/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63"/>
      <c r="AP32" s="63"/>
    </row>
    <row r="33" spans="1:42" ht="14" customHeight="1" x14ac:dyDescent="0.2">
      <c r="A33" s="112"/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6"/>
      <c r="AB33" s="266"/>
      <c r="AC33" s="266"/>
      <c r="AD33" s="266"/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63"/>
      <c r="AP33" s="63"/>
    </row>
    <row r="34" spans="1:42" ht="14" customHeight="1" x14ac:dyDescent="0.2">
      <c r="A34" s="112"/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6"/>
      <c r="AB34" s="266"/>
      <c r="AC34" s="266"/>
      <c r="AD34" s="266"/>
      <c r="AE34" s="266"/>
      <c r="AF34" s="266"/>
      <c r="AG34" s="266"/>
      <c r="AH34" s="266"/>
      <c r="AI34" s="266"/>
      <c r="AJ34" s="266"/>
      <c r="AK34" s="266"/>
      <c r="AL34" s="266"/>
      <c r="AM34" s="266"/>
      <c r="AN34" s="266"/>
      <c r="AO34" s="63"/>
      <c r="AP34" s="63"/>
    </row>
    <row r="35" spans="1:42" ht="14" customHeight="1" x14ac:dyDescent="0.2">
      <c r="A35" s="112"/>
      <c r="B35" s="267"/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63"/>
      <c r="AP35" s="63"/>
    </row>
    <row r="36" spans="1:42" ht="14" customHeight="1" x14ac:dyDescent="0.2">
      <c r="A36" s="112"/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6"/>
      <c r="AB36" s="266"/>
      <c r="AC36" s="266"/>
      <c r="AD36" s="266"/>
      <c r="AE36" s="266"/>
      <c r="AF36" s="266"/>
      <c r="AG36" s="266"/>
      <c r="AH36" s="266"/>
      <c r="AI36" s="266"/>
      <c r="AJ36" s="266"/>
      <c r="AK36" s="266"/>
      <c r="AL36" s="266"/>
      <c r="AM36" s="266"/>
      <c r="AN36" s="266"/>
      <c r="AO36" s="63"/>
      <c r="AP36" s="63"/>
    </row>
    <row r="37" spans="1:42" ht="14" customHeight="1" x14ac:dyDescent="0.2">
      <c r="A37" s="112"/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6"/>
      <c r="AB37" s="266"/>
      <c r="AC37" s="266"/>
      <c r="AD37" s="266"/>
      <c r="AE37" s="266"/>
      <c r="AF37" s="266"/>
      <c r="AG37" s="266"/>
      <c r="AH37" s="266"/>
      <c r="AI37" s="266"/>
      <c r="AJ37" s="266"/>
      <c r="AK37" s="266"/>
      <c r="AL37" s="266"/>
      <c r="AM37" s="266"/>
      <c r="AN37" s="266"/>
      <c r="AO37" s="63"/>
      <c r="AP37" s="63"/>
    </row>
    <row r="38" spans="1:42" ht="14" customHeight="1" x14ac:dyDescent="0.1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</row>
    <row r="39" spans="1:42" ht="14" customHeight="1" x14ac:dyDescent="0.1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</row>
    <row r="40" spans="1:42" ht="14" customHeight="1" x14ac:dyDescent="0.15">
      <c r="A40" s="275" t="s">
        <v>418</v>
      </c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75"/>
      <c r="AG40" s="275"/>
      <c r="AH40" s="275"/>
      <c r="AI40" s="275"/>
      <c r="AJ40" s="275"/>
      <c r="AK40" s="275"/>
      <c r="AL40" s="275"/>
      <c r="AM40" s="275"/>
      <c r="AN40" s="275"/>
      <c r="AO40" s="275"/>
      <c r="AP40" s="275"/>
    </row>
    <row r="41" spans="1:42" ht="14" customHeight="1" x14ac:dyDescent="0.15">
      <c r="A41" s="275"/>
      <c r="B41" s="275"/>
      <c r="C41" s="275"/>
      <c r="D41" s="275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5"/>
      <c r="AG41" s="275"/>
      <c r="AH41" s="275"/>
      <c r="AI41" s="275"/>
      <c r="AJ41" s="275"/>
      <c r="AK41" s="275"/>
      <c r="AL41" s="275"/>
      <c r="AM41" s="275"/>
      <c r="AN41" s="275"/>
      <c r="AO41" s="275"/>
      <c r="AP41" s="275"/>
    </row>
    <row r="42" spans="1:42" ht="14" customHeight="1" x14ac:dyDescent="0.1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</row>
    <row r="43" spans="1:42" ht="14" customHeight="1" x14ac:dyDescent="0.15">
      <c r="A43" s="63"/>
      <c r="B43" s="286" t="s">
        <v>419</v>
      </c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286"/>
      <c r="AN43" s="286"/>
      <c r="AO43" s="116"/>
      <c r="AP43" s="116"/>
    </row>
    <row r="44" spans="1:42" ht="14" customHeight="1" x14ac:dyDescent="0.15">
      <c r="A44" s="63"/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116"/>
      <c r="AP44" s="116"/>
    </row>
    <row r="45" spans="1:42" ht="14" customHeight="1" x14ac:dyDescent="0.1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116"/>
      <c r="AP45" s="116"/>
    </row>
    <row r="46" spans="1:42" ht="14" customHeight="1" x14ac:dyDescent="0.15">
      <c r="A46" s="63"/>
      <c r="B46" s="263" t="s">
        <v>420</v>
      </c>
      <c r="C46" s="263"/>
      <c r="D46" s="263"/>
      <c r="E46" s="263"/>
      <c r="F46" s="263"/>
      <c r="G46" s="263"/>
      <c r="H46" s="263"/>
      <c r="I46" s="263"/>
      <c r="J46" s="263"/>
      <c r="K46" s="263" t="s">
        <v>421</v>
      </c>
      <c r="L46" s="263"/>
      <c r="M46" s="263"/>
      <c r="N46" s="263" t="s">
        <v>422</v>
      </c>
      <c r="O46" s="263"/>
      <c r="P46" s="263"/>
      <c r="Q46" s="255" t="s">
        <v>423</v>
      </c>
      <c r="R46" s="255"/>
      <c r="S46" s="255"/>
      <c r="T46" s="255" t="s">
        <v>443</v>
      </c>
      <c r="U46" s="255"/>
      <c r="V46" s="255"/>
      <c r="W46" s="255"/>
      <c r="X46" s="255"/>
      <c r="Y46" s="255"/>
      <c r="Z46" s="255" t="s">
        <v>444</v>
      </c>
      <c r="AA46" s="255"/>
      <c r="AB46" s="255"/>
      <c r="AC46" s="255"/>
      <c r="AD46" s="255"/>
      <c r="AE46" s="255"/>
      <c r="AF46" s="255" t="s">
        <v>447</v>
      </c>
      <c r="AG46" s="255"/>
      <c r="AH46" s="255"/>
      <c r="AI46" s="255"/>
      <c r="AJ46" s="255"/>
      <c r="AK46" s="255"/>
      <c r="AL46" s="255"/>
      <c r="AM46" s="255"/>
      <c r="AN46" s="255"/>
      <c r="AO46" s="116"/>
      <c r="AP46" s="116"/>
    </row>
    <row r="47" spans="1:42" ht="14" customHeight="1" x14ac:dyDescent="0.15">
      <c r="A47" s="63"/>
      <c r="B47" s="263"/>
      <c r="C47" s="263"/>
      <c r="D47" s="263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  <c r="AL47" s="255"/>
      <c r="AM47" s="255"/>
      <c r="AN47" s="255"/>
      <c r="AO47" s="116"/>
      <c r="AP47" s="116"/>
    </row>
    <row r="48" spans="1:42" ht="14" customHeight="1" x14ac:dyDescent="0.15">
      <c r="A48" s="63"/>
      <c r="B48" s="264"/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5"/>
      <c r="R48" s="264"/>
      <c r="S48" s="264"/>
      <c r="T48" s="252" t="s">
        <v>446</v>
      </c>
      <c r="U48" s="252"/>
      <c r="V48" s="252"/>
      <c r="W48" s="252"/>
      <c r="X48" s="252"/>
      <c r="Y48" s="252"/>
      <c r="Z48" s="252" t="s">
        <v>445</v>
      </c>
      <c r="AA48" s="252"/>
      <c r="AB48" s="252"/>
      <c r="AC48" s="252"/>
      <c r="AD48" s="252"/>
      <c r="AE48" s="252"/>
      <c r="AF48" s="252" t="s">
        <v>448</v>
      </c>
      <c r="AG48" s="252"/>
      <c r="AH48" s="252"/>
      <c r="AI48" s="252"/>
      <c r="AJ48" s="252"/>
      <c r="AK48" s="252"/>
      <c r="AL48" s="252"/>
      <c r="AM48" s="252"/>
      <c r="AN48" s="252"/>
      <c r="AO48" s="116"/>
      <c r="AP48" s="116"/>
    </row>
    <row r="49" spans="1:42" ht="14" customHeight="1" x14ac:dyDescent="0.15">
      <c r="A49" s="63"/>
      <c r="B49" s="264"/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116"/>
      <c r="AP49" s="116"/>
    </row>
    <row r="50" spans="1:42" ht="14" customHeight="1" x14ac:dyDescent="0.15">
      <c r="A50" s="63"/>
      <c r="B50" s="264"/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116"/>
      <c r="AP50" s="116"/>
    </row>
    <row r="51" spans="1:42" ht="14" customHeight="1" x14ac:dyDescent="0.15">
      <c r="A51" s="63"/>
      <c r="B51" s="264"/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116"/>
      <c r="AP51" s="116"/>
    </row>
    <row r="52" spans="1:42" ht="14" customHeight="1" x14ac:dyDescent="0.15">
      <c r="A52" s="63"/>
      <c r="B52" s="264"/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116"/>
      <c r="AP52" s="116"/>
    </row>
    <row r="53" spans="1:42" ht="14" customHeight="1" x14ac:dyDescent="0.15">
      <c r="A53" s="63"/>
      <c r="B53" s="264"/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116"/>
      <c r="AP53" s="116"/>
    </row>
    <row r="54" spans="1:42" ht="14" customHeight="1" x14ac:dyDescent="0.15">
      <c r="A54" s="63"/>
      <c r="B54" s="264"/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252"/>
      <c r="AN54" s="252"/>
      <c r="AO54" s="116"/>
      <c r="AP54" s="116"/>
    </row>
    <row r="55" spans="1:42" ht="14" customHeight="1" x14ac:dyDescent="0.15">
      <c r="A55" s="63"/>
      <c r="B55" s="264"/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2"/>
      <c r="AO55" s="116"/>
      <c r="AP55" s="116"/>
    </row>
    <row r="56" spans="1:42" ht="14" customHeight="1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116"/>
      <c r="AP56" s="116"/>
    </row>
    <row r="57" spans="1:42" ht="14" customHeight="1" x14ac:dyDescent="0.1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116"/>
      <c r="AP57" s="116"/>
    </row>
    <row r="58" spans="1:42" ht="14" customHeight="1" x14ac:dyDescent="0.15">
      <c r="A58" s="63"/>
      <c r="B58" s="263" t="s">
        <v>420</v>
      </c>
      <c r="C58" s="263"/>
      <c r="D58" s="263"/>
      <c r="E58" s="263"/>
      <c r="F58" s="263"/>
      <c r="G58" s="263"/>
      <c r="H58" s="263"/>
      <c r="I58" s="263"/>
      <c r="J58" s="263"/>
      <c r="K58" s="263" t="s">
        <v>421</v>
      </c>
      <c r="L58" s="263"/>
      <c r="M58" s="263"/>
      <c r="N58" s="263" t="s">
        <v>422</v>
      </c>
      <c r="O58" s="263"/>
      <c r="P58" s="263"/>
      <c r="Q58" s="255" t="s">
        <v>423</v>
      </c>
      <c r="R58" s="255"/>
      <c r="S58" s="255"/>
      <c r="T58" s="255" t="s">
        <v>449</v>
      </c>
      <c r="U58" s="255"/>
      <c r="V58" s="255"/>
      <c r="W58" s="255"/>
      <c r="X58" s="255"/>
      <c r="Y58" s="255" t="s">
        <v>452</v>
      </c>
      <c r="Z58" s="255"/>
      <c r="AA58" s="255"/>
      <c r="AB58" s="255"/>
      <c r="AC58" s="255"/>
      <c r="AD58" s="255" t="s">
        <v>453</v>
      </c>
      <c r="AE58" s="255"/>
      <c r="AF58" s="255"/>
      <c r="AG58" s="255"/>
      <c r="AH58" s="255"/>
      <c r="AI58" s="255" t="s">
        <v>454</v>
      </c>
      <c r="AJ58" s="255"/>
      <c r="AK58" s="255"/>
      <c r="AL58" s="255"/>
      <c r="AM58" s="255"/>
      <c r="AN58" s="255"/>
      <c r="AO58" s="63"/>
      <c r="AP58" s="63"/>
    </row>
    <row r="59" spans="1:42" ht="14" customHeight="1" x14ac:dyDescent="0.15">
      <c r="A59" s="63"/>
      <c r="B59" s="263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63"/>
      <c r="AP59" s="63"/>
    </row>
    <row r="60" spans="1:42" ht="14" customHeight="1" x14ac:dyDescent="0.15">
      <c r="A60" s="63"/>
      <c r="B60" s="256" t="str">
        <f>IF(B48=0,"",B48)</f>
        <v/>
      </c>
      <c r="C60" s="256"/>
      <c r="D60" s="256"/>
      <c r="E60" s="256"/>
      <c r="F60" s="256"/>
      <c r="G60" s="256"/>
      <c r="H60" s="256"/>
      <c r="I60" s="256"/>
      <c r="J60" s="256"/>
      <c r="K60" s="257" t="str">
        <f>IF(K48=0,"",K48)</f>
        <v/>
      </c>
      <c r="L60" s="258"/>
      <c r="M60" s="259"/>
      <c r="N60" s="257" t="str">
        <f t="shared" ref="N60" si="0">IF(N48=0,"",N48)</f>
        <v/>
      </c>
      <c r="O60" s="258"/>
      <c r="P60" s="259"/>
      <c r="Q60" s="257" t="str">
        <f t="shared" ref="Q60" si="1">IF(Q48=0,"",Q48)</f>
        <v/>
      </c>
      <c r="R60" s="258"/>
      <c r="S60" s="259"/>
      <c r="T60" s="253"/>
      <c r="U60" s="253"/>
      <c r="V60" s="253"/>
      <c r="W60" s="253"/>
      <c r="X60" s="253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63"/>
      <c r="AP60" s="63"/>
    </row>
    <row r="61" spans="1:42" ht="14" customHeight="1" x14ac:dyDescent="0.15">
      <c r="A61" s="63"/>
      <c r="B61" s="256"/>
      <c r="C61" s="256"/>
      <c r="D61" s="256"/>
      <c r="E61" s="256"/>
      <c r="F61" s="256"/>
      <c r="G61" s="256"/>
      <c r="H61" s="256"/>
      <c r="I61" s="256"/>
      <c r="J61" s="256"/>
      <c r="K61" s="260"/>
      <c r="L61" s="261"/>
      <c r="M61" s="262"/>
      <c r="N61" s="260"/>
      <c r="O61" s="261"/>
      <c r="P61" s="262"/>
      <c r="Q61" s="260"/>
      <c r="R61" s="261"/>
      <c r="S61" s="262"/>
      <c r="T61" s="253"/>
      <c r="U61" s="253"/>
      <c r="V61" s="253"/>
      <c r="W61" s="253"/>
      <c r="X61" s="253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4"/>
      <c r="AK61" s="254"/>
      <c r="AL61" s="254"/>
      <c r="AM61" s="254"/>
      <c r="AN61" s="254"/>
      <c r="AO61" s="63"/>
      <c r="AP61" s="63"/>
    </row>
    <row r="62" spans="1:42" ht="14" customHeight="1" x14ac:dyDescent="0.15">
      <c r="A62" s="63"/>
      <c r="B62" s="256" t="str">
        <f t="shared" ref="B62" si="2">IF(B50=0,"",B50)</f>
        <v/>
      </c>
      <c r="C62" s="256"/>
      <c r="D62" s="256"/>
      <c r="E62" s="256"/>
      <c r="F62" s="256"/>
      <c r="G62" s="256"/>
      <c r="H62" s="256"/>
      <c r="I62" s="256"/>
      <c r="J62" s="256"/>
      <c r="K62" s="257" t="str">
        <f t="shared" ref="K62" si="3">IF(K50=0,"",K50)</f>
        <v/>
      </c>
      <c r="L62" s="258"/>
      <c r="M62" s="259"/>
      <c r="N62" s="257" t="str">
        <f t="shared" ref="N62" si="4">IF(N50=0,"",N50)</f>
        <v/>
      </c>
      <c r="O62" s="258"/>
      <c r="P62" s="259"/>
      <c r="Q62" s="257" t="str">
        <f t="shared" ref="Q62" si="5">IF(Q50=0,"",Q50)</f>
        <v/>
      </c>
      <c r="R62" s="258"/>
      <c r="S62" s="259"/>
      <c r="T62" s="253"/>
      <c r="U62" s="253"/>
      <c r="V62" s="253"/>
      <c r="W62" s="253"/>
      <c r="X62" s="253"/>
      <c r="Y62" s="254"/>
      <c r="Z62" s="254"/>
      <c r="AA62" s="254"/>
      <c r="AB62" s="254"/>
      <c r="AC62" s="254"/>
      <c r="AD62" s="254"/>
      <c r="AE62" s="254"/>
      <c r="AF62" s="254"/>
      <c r="AG62" s="254"/>
      <c r="AH62" s="254"/>
      <c r="AI62" s="254"/>
      <c r="AJ62" s="254"/>
      <c r="AK62" s="254"/>
      <c r="AL62" s="254"/>
      <c r="AM62" s="254"/>
      <c r="AN62" s="254"/>
      <c r="AO62" s="63"/>
      <c r="AP62" s="63"/>
    </row>
    <row r="63" spans="1:42" ht="14" customHeight="1" x14ac:dyDescent="0.15">
      <c r="A63" s="63"/>
      <c r="B63" s="256"/>
      <c r="C63" s="256"/>
      <c r="D63" s="256"/>
      <c r="E63" s="256"/>
      <c r="F63" s="256"/>
      <c r="G63" s="256"/>
      <c r="H63" s="256"/>
      <c r="I63" s="256"/>
      <c r="J63" s="256"/>
      <c r="K63" s="260"/>
      <c r="L63" s="261"/>
      <c r="M63" s="262"/>
      <c r="N63" s="260"/>
      <c r="O63" s="261"/>
      <c r="P63" s="262"/>
      <c r="Q63" s="260"/>
      <c r="R63" s="261"/>
      <c r="S63" s="262"/>
      <c r="T63" s="253"/>
      <c r="U63" s="253"/>
      <c r="V63" s="253"/>
      <c r="W63" s="253"/>
      <c r="X63" s="253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  <c r="AI63" s="254"/>
      <c r="AJ63" s="254"/>
      <c r="AK63" s="254"/>
      <c r="AL63" s="254"/>
      <c r="AM63" s="254"/>
      <c r="AN63" s="254"/>
      <c r="AO63" s="63"/>
      <c r="AP63" s="63"/>
    </row>
    <row r="64" spans="1:42" ht="14" customHeight="1" x14ac:dyDescent="0.15">
      <c r="A64" s="63"/>
      <c r="B64" s="256" t="str">
        <f t="shared" ref="B64" si="6">IF(B52=0,"",B52)</f>
        <v/>
      </c>
      <c r="C64" s="256"/>
      <c r="D64" s="256"/>
      <c r="E64" s="256"/>
      <c r="F64" s="256"/>
      <c r="G64" s="256"/>
      <c r="H64" s="256"/>
      <c r="I64" s="256"/>
      <c r="J64" s="256"/>
      <c r="K64" s="257" t="str">
        <f t="shared" ref="K64" si="7">IF(K52=0,"",K52)</f>
        <v/>
      </c>
      <c r="L64" s="258"/>
      <c r="M64" s="259"/>
      <c r="N64" s="257" t="str">
        <f t="shared" ref="N64" si="8">IF(N52=0,"",N52)</f>
        <v/>
      </c>
      <c r="O64" s="258"/>
      <c r="P64" s="259"/>
      <c r="Q64" s="257" t="str">
        <f t="shared" ref="Q64" si="9">IF(Q52=0,"",Q52)</f>
        <v/>
      </c>
      <c r="R64" s="258"/>
      <c r="S64" s="259"/>
      <c r="T64" s="253"/>
      <c r="U64" s="253"/>
      <c r="V64" s="253"/>
      <c r="W64" s="253"/>
      <c r="X64" s="253"/>
      <c r="Y64" s="254"/>
      <c r="Z64" s="254"/>
      <c r="AA64" s="254"/>
      <c r="AB64" s="254"/>
      <c r="AC64" s="254"/>
      <c r="AD64" s="254"/>
      <c r="AE64" s="254"/>
      <c r="AF64" s="254"/>
      <c r="AG64" s="254"/>
      <c r="AH64" s="254"/>
      <c r="AI64" s="254"/>
      <c r="AJ64" s="254"/>
      <c r="AK64" s="254"/>
      <c r="AL64" s="254"/>
      <c r="AM64" s="254"/>
      <c r="AN64" s="254"/>
      <c r="AO64" s="63"/>
      <c r="AP64" s="63"/>
    </row>
    <row r="65" spans="1:42" ht="14" customHeight="1" x14ac:dyDescent="0.15">
      <c r="A65" s="63"/>
      <c r="B65" s="256"/>
      <c r="C65" s="256"/>
      <c r="D65" s="256"/>
      <c r="E65" s="256"/>
      <c r="F65" s="256"/>
      <c r="G65" s="256"/>
      <c r="H65" s="256"/>
      <c r="I65" s="256"/>
      <c r="J65" s="256"/>
      <c r="K65" s="260"/>
      <c r="L65" s="261"/>
      <c r="M65" s="262"/>
      <c r="N65" s="260"/>
      <c r="O65" s="261"/>
      <c r="P65" s="262"/>
      <c r="Q65" s="260"/>
      <c r="R65" s="261"/>
      <c r="S65" s="262"/>
      <c r="T65" s="253"/>
      <c r="U65" s="253"/>
      <c r="V65" s="253"/>
      <c r="W65" s="253"/>
      <c r="X65" s="253"/>
      <c r="Y65" s="254"/>
      <c r="Z65" s="254"/>
      <c r="AA65" s="254"/>
      <c r="AB65" s="254"/>
      <c r="AC65" s="254"/>
      <c r="AD65" s="254"/>
      <c r="AE65" s="254"/>
      <c r="AF65" s="254"/>
      <c r="AG65" s="254"/>
      <c r="AH65" s="254"/>
      <c r="AI65" s="254"/>
      <c r="AJ65" s="254"/>
      <c r="AK65" s="254"/>
      <c r="AL65" s="254"/>
      <c r="AM65" s="254"/>
      <c r="AN65" s="254"/>
      <c r="AO65" s="63"/>
      <c r="AP65" s="63"/>
    </row>
    <row r="66" spans="1:42" ht="14" customHeight="1" x14ac:dyDescent="0.15">
      <c r="A66" s="63"/>
      <c r="B66" s="256" t="str">
        <f t="shared" ref="B66" si="10">IF(B54=0,"",B54)</f>
        <v/>
      </c>
      <c r="C66" s="256"/>
      <c r="D66" s="256"/>
      <c r="E66" s="256"/>
      <c r="F66" s="256"/>
      <c r="G66" s="256"/>
      <c r="H66" s="256"/>
      <c r="I66" s="256"/>
      <c r="J66" s="256"/>
      <c r="K66" s="257" t="str">
        <f t="shared" ref="K66" si="11">IF(K54=0,"",K54)</f>
        <v/>
      </c>
      <c r="L66" s="258"/>
      <c r="M66" s="259"/>
      <c r="N66" s="257" t="str">
        <f t="shared" ref="N66" si="12">IF(N54=0,"",N54)</f>
        <v/>
      </c>
      <c r="O66" s="258"/>
      <c r="P66" s="259"/>
      <c r="Q66" s="257" t="str">
        <f t="shared" ref="Q66" si="13">IF(Q54=0,"",Q54)</f>
        <v/>
      </c>
      <c r="R66" s="258"/>
      <c r="S66" s="259"/>
      <c r="T66" s="253"/>
      <c r="U66" s="253"/>
      <c r="V66" s="253"/>
      <c r="W66" s="253"/>
      <c r="X66" s="253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63"/>
      <c r="AP66" s="63"/>
    </row>
    <row r="67" spans="1:42" ht="14" customHeight="1" x14ac:dyDescent="0.15">
      <c r="A67" s="63"/>
      <c r="B67" s="256"/>
      <c r="C67" s="256"/>
      <c r="D67" s="256"/>
      <c r="E67" s="256"/>
      <c r="F67" s="256"/>
      <c r="G67" s="256"/>
      <c r="H67" s="256"/>
      <c r="I67" s="256"/>
      <c r="J67" s="256"/>
      <c r="K67" s="260"/>
      <c r="L67" s="261"/>
      <c r="M67" s="262"/>
      <c r="N67" s="260"/>
      <c r="O67" s="261"/>
      <c r="P67" s="262"/>
      <c r="Q67" s="260"/>
      <c r="R67" s="261"/>
      <c r="S67" s="262"/>
      <c r="T67" s="253"/>
      <c r="U67" s="253"/>
      <c r="V67" s="253"/>
      <c r="W67" s="253"/>
      <c r="X67" s="253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254"/>
      <c r="AL67" s="254"/>
      <c r="AM67" s="254"/>
      <c r="AN67" s="254"/>
      <c r="AO67" s="63"/>
      <c r="AP67" s="63"/>
    </row>
    <row r="68" spans="1:42" ht="14" customHeight="1" x14ac:dyDescent="0.1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</row>
    <row r="69" spans="1:42" ht="14" customHeight="1" x14ac:dyDescent="0.1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</row>
  </sheetData>
  <sheetProtection algorithmName="SHA-512" hashValue="CSvFvjzS6G/+QQ7blJv7j+Auu9Js3oBx50HfMehNR3L5smn73ny5CRECTUHIbpDfQ68l48mxH9k6xWeVdNrOsg==" saltValue="9L9PUYD5NQahDYYLAJAVrg==" spinCount="100000" sheet="1" selectLockedCells="1"/>
  <mergeCells count="152">
    <mergeCell ref="A1:AP2"/>
    <mergeCell ref="AJ18:AN18"/>
    <mergeCell ref="B18:K18"/>
    <mergeCell ref="AF18:AI18"/>
    <mergeCell ref="L7:U8"/>
    <mergeCell ref="B17:K17"/>
    <mergeCell ref="AF17:AI17"/>
    <mergeCell ref="AJ17:AN17"/>
    <mergeCell ref="B16:K16"/>
    <mergeCell ref="V13:AE13"/>
    <mergeCell ref="AF16:AI16"/>
    <mergeCell ref="AJ16:AN16"/>
    <mergeCell ref="L16:U16"/>
    <mergeCell ref="L17:U17"/>
    <mergeCell ref="L18:U18"/>
    <mergeCell ref="V18:AE18"/>
    <mergeCell ref="AJ10:AN10"/>
    <mergeCell ref="V16:AE16"/>
    <mergeCell ref="V17:AE17"/>
    <mergeCell ref="B11:K11"/>
    <mergeCell ref="B10:K10"/>
    <mergeCell ref="AF10:AI10"/>
    <mergeCell ref="B12:K12"/>
    <mergeCell ref="AF12:AI12"/>
    <mergeCell ref="B4:AN5"/>
    <mergeCell ref="AJ7:AN8"/>
    <mergeCell ref="B9:K9"/>
    <mergeCell ref="AF9:AI9"/>
    <mergeCell ref="B7:K8"/>
    <mergeCell ref="AF7:AI8"/>
    <mergeCell ref="AJ9:AN9"/>
    <mergeCell ref="L9:U9"/>
    <mergeCell ref="V7:AE8"/>
    <mergeCell ref="V9:AE9"/>
    <mergeCell ref="L10:U10"/>
    <mergeCell ref="L11:U11"/>
    <mergeCell ref="V10:AE10"/>
    <mergeCell ref="V11:AE11"/>
    <mergeCell ref="L13:U13"/>
    <mergeCell ref="V12:AE12"/>
    <mergeCell ref="AF11:AI11"/>
    <mergeCell ref="AJ11:AN11"/>
    <mergeCell ref="AJ13:AN13"/>
    <mergeCell ref="B14:K14"/>
    <mergeCell ref="AF14:AI14"/>
    <mergeCell ref="AJ14:AN14"/>
    <mergeCell ref="L14:U14"/>
    <mergeCell ref="L15:U15"/>
    <mergeCell ref="V14:AE14"/>
    <mergeCell ref="B13:K13"/>
    <mergeCell ref="AF13:AI13"/>
    <mergeCell ref="AJ12:AN12"/>
    <mergeCell ref="L12:U12"/>
    <mergeCell ref="AA29:AG31"/>
    <mergeCell ref="AH29:AN31"/>
    <mergeCell ref="B15:K15"/>
    <mergeCell ref="V15:AE15"/>
    <mergeCell ref="AJ15:AN15"/>
    <mergeCell ref="A21:AP22"/>
    <mergeCell ref="B46:J47"/>
    <mergeCell ref="K46:M47"/>
    <mergeCell ref="N46:P47"/>
    <mergeCell ref="AA27:AG28"/>
    <mergeCell ref="AH27:AN28"/>
    <mergeCell ref="B24:AN25"/>
    <mergeCell ref="B29:Q31"/>
    <mergeCell ref="B32:Q34"/>
    <mergeCell ref="B35:Q37"/>
    <mergeCell ref="R27:Z28"/>
    <mergeCell ref="R29:Z31"/>
    <mergeCell ref="A40:AP41"/>
    <mergeCell ref="B43:AN44"/>
    <mergeCell ref="B27:Q28"/>
    <mergeCell ref="AF15:AI15"/>
    <mergeCell ref="AF48:AN49"/>
    <mergeCell ref="AH35:AN37"/>
    <mergeCell ref="R35:Z37"/>
    <mergeCell ref="AA35:AG37"/>
    <mergeCell ref="AA32:AG34"/>
    <mergeCell ref="AH32:AN34"/>
    <mergeCell ref="R32:Z34"/>
    <mergeCell ref="Q50:S51"/>
    <mergeCell ref="K48:M49"/>
    <mergeCell ref="AF50:AN51"/>
    <mergeCell ref="Q46:S47"/>
    <mergeCell ref="T46:Y47"/>
    <mergeCell ref="Z46:AE47"/>
    <mergeCell ref="AF46:AN47"/>
    <mergeCell ref="B48:J49"/>
    <mergeCell ref="B50:J51"/>
    <mergeCell ref="K50:M51"/>
    <mergeCell ref="N50:P51"/>
    <mergeCell ref="T48:Y49"/>
    <mergeCell ref="T50:Y51"/>
    <mergeCell ref="Z48:AE49"/>
    <mergeCell ref="Z50:AE51"/>
    <mergeCell ref="Q48:S49"/>
    <mergeCell ref="N48:P49"/>
    <mergeCell ref="B54:J55"/>
    <mergeCell ref="K54:M55"/>
    <mergeCell ref="N54:P55"/>
    <mergeCell ref="Q54:S55"/>
    <mergeCell ref="B52:J53"/>
    <mergeCell ref="K52:M53"/>
    <mergeCell ref="N52:P53"/>
    <mergeCell ref="Q52:S53"/>
    <mergeCell ref="T52:Y53"/>
    <mergeCell ref="T54:Y55"/>
    <mergeCell ref="B64:J65"/>
    <mergeCell ref="K64:M65"/>
    <mergeCell ref="N64:P65"/>
    <mergeCell ref="Q64:S65"/>
    <mergeCell ref="B66:J67"/>
    <mergeCell ref="K66:M67"/>
    <mergeCell ref="N66:P67"/>
    <mergeCell ref="Q66:S67"/>
    <mergeCell ref="B58:J59"/>
    <mergeCell ref="K58:M59"/>
    <mergeCell ref="N58:P59"/>
    <mergeCell ref="Q58:S59"/>
    <mergeCell ref="B60:J61"/>
    <mergeCell ref="K60:M61"/>
    <mergeCell ref="N60:P61"/>
    <mergeCell ref="Q60:S61"/>
    <mergeCell ref="B62:J63"/>
    <mergeCell ref="K62:M63"/>
    <mergeCell ref="N62:P63"/>
    <mergeCell ref="Q62:S63"/>
    <mergeCell ref="T66:X67"/>
    <mergeCell ref="Y66:AC67"/>
    <mergeCell ref="AD66:AH67"/>
    <mergeCell ref="AI66:AN67"/>
    <mergeCell ref="Y58:AC59"/>
    <mergeCell ref="AD58:AH59"/>
    <mergeCell ref="AI58:AN59"/>
    <mergeCell ref="T58:X59"/>
    <mergeCell ref="T60:X61"/>
    <mergeCell ref="Y60:AC61"/>
    <mergeCell ref="AD60:AH61"/>
    <mergeCell ref="AI60:AN61"/>
    <mergeCell ref="AF52:AN53"/>
    <mergeCell ref="AF54:AN55"/>
    <mergeCell ref="T62:X63"/>
    <mergeCell ref="Y62:AC63"/>
    <mergeCell ref="AD62:AH63"/>
    <mergeCell ref="AI62:AN63"/>
    <mergeCell ref="T64:X65"/>
    <mergeCell ref="Y64:AC65"/>
    <mergeCell ref="AD64:AH65"/>
    <mergeCell ref="AI64:AN65"/>
    <mergeCell ref="Z52:AE53"/>
    <mergeCell ref="Z54:AE55"/>
  </mergeCells>
  <dataValidations disablePrompts="1" count="1">
    <dataValidation type="list" allowBlank="1" showInputMessage="1" showErrorMessage="1" sqref="B65443:V65448 WUS982947:WVH982952 WKW982947:WLL982952 WBA982947:WBP982952 VRE982947:VRT982952 VHI982947:VHX982952 UXM982947:UYB982952 UNQ982947:UOF982952 UDU982947:UEJ982952 TTY982947:TUN982952 TKC982947:TKR982952 TAG982947:TAV982952 SQK982947:SQZ982952 SGO982947:SHD982952 RWS982947:RXH982952 RMW982947:RNL982952 RDA982947:RDP982952 QTE982947:QTT982952 QJI982947:QJX982952 PZM982947:QAB982952 PPQ982947:PQF982952 PFU982947:PGJ982952 OVY982947:OWN982952 OMC982947:OMR982952 OCG982947:OCV982952 NSK982947:NSZ982952 NIO982947:NJD982952 MYS982947:MZH982952 MOW982947:MPL982952 MFA982947:MFP982952 LVE982947:LVT982952 LLI982947:LLX982952 LBM982947:LCB982952 KRQ982947:KSF982952 KHU982947:KIJ982952 JXY982947:JYN982952 JOC982947:JOR982952 JEG982947:JEV982952 IUK982947:IUZ982952 IKO982947:ILD982952 IAS982947:IBH982952 HQW982947:HRL982952 HHA982947:HHP982952 GXE982947:GXT982952 GNI982947:GNX982952 GDM982947:GEB982952 FTQ982947:FUF982952 FJU982947:FKJ982952 EZY982947:FAN982952 EQC982947:EQR982952 EGG982947:EGV982952 DWK982947:DWZ982952 DMO982947:DND982952 DCS982947:DDH982952 CSW982947:CTL982952 CJA982947:CJP982952 BZE982947:BZT982952 BPI982947:BPX982952 BFM982947:BGB982952 AVQ982947:AWF982952 ALU982947:AMJ982952 ABY982947:ACN982952 SC982947:SR982952 IG982947:IV982952 B982947:V982952 WUS917411:WVH917416 WKW917411:WLL917416 WBA917411:WBP917416 VRE917411:VRT917416 VHI917411:VHX917416 UXM917411:UYB917416 UNQ917411:UOF917416 UDU917411:UEJ917416 TTY917411:TUN917416 TKC917411:TKR917416 TAG917411:TAV917416 SQK917411:SQZ917416 SGO917411:SHD917416 RWS917411:RXH917416 RMW917411:RNL917416 RDA917411:RDP917416 QTE917411:QTT917416 QJI917411:QJX917416 PZM917411:QAB917416 PPQ917411:PQF917416 PFU917411:PGJ917416 OVY917411:OWN917416 OMC917411:OMR917416 OCG917411:OCV917416 NSK917411:NSZ917416 NIO917411:NJD917416 MYS917411:MZH917416 MOW917411:MPL917416 MFA917411:MFP917416 LVE917411:LVT917416 LLI917411:LLX917416 LBM917411:LCB917416 KRQ917411:KSF917416 KHU917411:KIJ917416 JXY917411:JYN917416 JOC917411:JOR917416 JEG917411:JEV917416 IUK917411:IUZ917416 IKO917411:ILD917416 IAS917411:IBH917416 HQW917411:HRL917416 HHA917411:HHP917416 GXE917411:GXT917416 GNI917411:GNX917416 GDM917411:GEB917416 FTQ917411:FUF917416 FJU917411:FKJ917416 EZY917411:FAN917416 EQC917411:EQR917416 EGG917411:EGV917416 DWK917411:DWZ917416 DMO917411:DND917416 DCS917411:DDH917416 CSW917411:CTL917416 CJA917411:CJP917416 BZE917411:BZT917416 BPI917411:BPX917416 BFM917411:BGB917416 AVQ917411:AWF917416 ALU917411:AMJ917416 ABY917411:ACN917416 SC917411:SR917416 IG917411:IV917416 B917411:V917416 WUS851875:WVH851880 WKW851875:WLL851880 WBA851875:WBP851880 VRE851875:VRT851880 VHI851875:VHX851880 UXM851875:UYB851880 UNQ851875:UOF851880 UDU851875:UEJ851880 TTY851875:TUN851880 TKC851875:TKR851880 TAG851875:TAV851880 SQK851875:SQZ851880 SGO851875:SHD851880 RWS851875:RXH851880 RMW851875:RNL851880 RDA851875:RDP851880 QTE851875:QTT851880 QJI851875:QJX851880 PZM851875:QAB851880 PPQ851875:PQF851880 PFU851875:PGJ851880 OVY851875:OWN851880 OMC851875:OMR851880 OCG851875:OCV851880 NSK851875:NSZ851880 NIO851875:NJD851880 MYS851875:MZH851880 MOW851875:MPL851880 MFA851875:MFP851880 LVE851875:LVT851880 LLI851875:LLX851880 LBM851875:LCB851880 KRQ851875:KSF851880 KHU851875:KIJ851880 JXY851875:JYN851880 JOC851875:JOR851880 JEG851875:JEV851880 IUK851875:IUZ851880 IKO851875:ILD851880 IAS851875:IBH851880 HQW851875:HRL851880 HHA851875:HHP851880 GXE851875:GXT851880 GNI851875:GNX851880 GDM851875:GEB851880 FTQ851875:FUF851880 FJU851875:FKJ851880 EZY851875:FAN851880 EQC851875:EQR851880 EGG851875:EGV851880 DWK851875:DWZ851880 DMO851875:DND851880 DCS851875:DDH851880 CSW851875:CTL851880 CJA851875:CJP851880 BZE851875:BZT851880 BPI851875:BPX851880 BFM851875:BGB851880 AVQ851875:AWF851880 ALU851875:AMJ851880 ABY851875:ACN851880 SC851875:SR851880 IG851875:IV851880 B851875:V851880 WUS786339:WVH786344 WKW786339:WLL786344 WBA786339:WBP786344 VRE786339:VRT786344 VHI786339:VHX786344 UXM786339:UYB786344 UNQ786339:UOF786344 UDU786339:UEJ786344 TTY786339:TUN786344 TKC786339:TKR786344 TAG786339:TAV786344 SQK786339:SQZ786344 SGO786339:SHD786344 RWS786339:RXH786344 RMW786339:RNL786344 RDA786339:RDP786344 QTE786339:QTT786344 QJI786339:QJX786344 PZM786339:QAB786344 PPQ786339:PQF786344 PFU786339:PGJ786344 OVY786339:OWN786344 OMC786339:OMR786344 OCG786339:OCV786344 NSK786339:NSZ786344 NIO786339:NJD786344 MYS786339:MZH786344 MOW786339:MPL786344 MFA786339:MFP786344 LVE786339:LVT786344 LLI786339:LLX786344 LBM786339:LCB786344 KRQ786339:KSF786344 KHU786339:KIJ786344 JXY786339:JYN786344 JOC786339:JOR786344 JEG786339:JEV786344 IUK786339:IUZ786344 IKO786339:ILD786344 IAS786339:IBH786344 HQW786339:HRL786344 HHA786339:HHP786344 GXE786339:GXT786344 GNI786339:GNX786344 GDM786339:GEB786344 FTQ786339:FUF786344 FJU786339:FKJ786344 EZY786339:FAN786344 EQC786339:EQR786344 EGG786339:EGV786344 DWK786339:DWZ786344 DMO786339:DND786344 DCS786339:DDH786344 CSW786339:CTL786344 CJA786339:CJP786344 BZE786339:BZT786344 BPI786339:BPX786344 BFM786339:BGB786344 AVQ786339:AWF786344 ALU786339:AMJ786344 ABY786339:ACN786344 SC786339:SR786344 IG786339:IV786344 B786339:V786344 WUS720803:WVH720808 WKW720803:WLL720808 WBA720803:WBP720808 VRE720803:VRT720808 VHI720803:VHX720808 UXM720803:UYB720808 UNQ720803:UOF720808 UDU720803:UEJ720808 TTY720803:TUN720808 TKC720803:TKR720808 TAG720803:TAV720808 SQK720803:SQZ720808 SGO720803:SHD720808 RWS720803:RXH720808 RMW720803:RNL720808 RDA720803:RDP720808 QTE720803:QTT720808 QJI720803:QJX720808 PZM720803:QAB720808 PPQ720803:PQF720808 PFU720803:PGJ720808 OVY720803:OWN720808 OMC720803:OMR720808 OCG720803:OCV720808 NSK720803:NSZ720808 NIO720803:NJD720808 MYS720803:MZH720808 MOW720803:MPL720808 MFA720803:MFP720808 LVE720803:LVT720808 LLI720803:LLX720808 LBM720803:LCB720808 KRQ720803:KSF720808 KHU720803:KIJ720808 JXY720803:JYN720808 JOC720803:JOR720808 JEG720803:JEV720808 IUK720803:IUZ720808 IKO720803:ILD720808 IAS720803:IBH720808 HQW720803:HRL720808 HHA720803:HHP720808 GXE720803:GXT720808 GNI720803:GNX720808 GDM720803:GEB720808 FTQ720803:FUF720808 FJU720803:FKJ720808 EZY720803:FAN720808 EQC720803:EQR720808 EGG720803:EGV720808 DWK720803:DWZ720808 DMO720803:DND720808 DCS720803:DDH720808 CSW720803:CTL720808 CJA720803:CJP720808 BZE720803:BZT720808 BPI720803:BPX720808 BFM720803:BGB720808 AVQ720803:AWF720808 ALU720803:AMJ720808 ABY720803:ACN720808 SC720803:SR720808 IG720803:IV720808 B720803:V720808 WUS655267:WVH655272 WKW655267:WLL655272 WBA655267:WBP655272 VRE655267:VRT655272 VHI655267:VHX655272 UXM655267:UYB655272 UNQ655267:UOF655272 UDU655267:UEJ655272 TTY655267:TUN655272 TKC655267:TKR655272 TAG655267:TAV655272 SQK655267:SQZ655272 SGO655267:SHD655272 RWS655267:RXH655272 RMW655267:RNL655272 RDA655267:RDP655272 QTE655267:QTT655272 QJI655267:QJX655272 PZM655267:QAB655272 PPQ655267:PQF655272 PFU655267:PGJ655272 OVY655267:OWN655272 OMC655267:OMR655272 OCG655267:OCV655272 NSK655267:NSZ655272 NIO655267:NJD655272 MYS655267:MZH655272 MOW655267:MPL655272 MFA655267:MFP655272 LVE655267:LVT655272 LLI655267:LLX655272 LBM655267:LCB655272 KRQ655267:KSF655272 KHU655267:KIJ655272 JXY655267:JYN655272 JOC655267:JOR655272 JEG655267:JEV655272 IUK655267:IUZ655272 IKO655267:ILD655272 IAS655267:IBH655272 HQW655267:HRL655272 HHA655267:HHP655272 GXE655267:GXT655272 GNI655267:GNX655272 GDM655267:GEB655272 FTQ655267:FUF655272 FJU655267:FKJ655272 EZY655267:FAN655272 EQC655267:EQR655272 EGG655267:EGV655272 DWK655267:DWZ655272 DMO655267:DND655272 DCS655267:DDH655272 CSW655267:CTL655272 CJA655267:CJP655272 BZE655267:BZT655272 BPI655267:BPX655272 BFM655267:BGB655272 AVQ655267:AWF655272 ALU655267:AMJ655272 ABY655267:ACN655272 SC655267:SR655272 IG655267:IV655272 B655267:V655272 WUS589731:WVH589736 WKW589731:WLL589736 WBA589731:WBP589736 VRE589731:VRT589736 VHI589731:VHX589736 UXM589731:UYB589736 UNQ589731:UOF589736 UDU589731:UEJ589736 TTY589731:TUN589736 TKC589731:TKR589736 TAG589731:TAV589736 SQK589731:SQZ589736 SGO589731:SHD589736 RWS589731:RXH589736 RMW589731:RNL589736 RDA589731:RDP589736 QTE589731:QTT589736 QJI589731:QJX589736 PZM589731:QAB589736 PPQ589731:PQF589736 PFU589731:PGJ589736 OVY589731:OWN589736 OMC589731:OMR589736 OCG589731:OCV589736 NSK589731:NSZ589736 NIO589731:NJD589736 MYS589731:MZH589736 MOW589731:MPL589736 MFA589731:MFP589736 LVE589731:LVT589736 LLI589731:LLX589736 LBM589731:LCB589736 KRQ589731:KSF589736 KHU589731:KIJ589736 JXY589731:JYN589736 JOC589731:JOR589736 JEG589731:JEV589736 IUK589731:IUZ589736 IKO589731:ILD589736 IAS589731:IBH589736 HQW589731:HRL589736 HHA589731:HHP589736 GXE589731:GXT589736 GNI589731:GNX589736 GDM589731:GEB589736 FTQ589731:FUF589736 FJU589731:FKJ589736 EZY589731:FAN589736 EQC589731:EQR589736 EGG589731:EGV589736 DWK589731:DWZ589736 DMO589731:DND589736 DCS589731:DDH589736 CSW589731:CTL589736 CJA589731:CJP589736 BZE589731:BZT589736 BPI589731:BPX589736 BFM589731:BGB589736 AVQ589731:AWF589736 ALU589731:AMJ589736 ABY589731:ACN589736 SC589731:SR589736 IG589731:IV589736 B589731:V589736 WUS524195:WVH524200 WKW524195:WLL524200 WBA524195:WBP524200 VRE524195:VRT524200 VHI524195:VHX524200 UXM524195:UYB524200 UNQ524195:UOF524200 UDU524195:UEJ524200 TTY524195:TUN524200 TKC524195:TKR524200 TAG524195:TAV524200 SQK524195:SQZ524200 SGO524195:SHD524200 RWS524195:RXH524200 RMW524195:RNL524200 RDA524195:RDP524200 QTE524195:QTT524200 QJI524195:QJX524200 PZM524195:QAB524200 PPQ524195:PQF524200 PFU524195:PGJ524200 OVY524195:OWN524200 OMC524195:OMR524200 OCG524195:OCV524200 NSK524195:NSZ524200 NIO524195:NJD524200 MYS524195:MZH524200 MOW524195:MPL524200 MFA524195:MFP524200 LVE524195:LVT524200 LLI524195:LLX524200 LBM524195:LCB524200 KRQ524195:KSF524200 KHU524195:KIJ524200 JXY524195:JYN524200 JOC524195:JOR524200 JEG524195:JEV524200 IUK524195:IUZ524200 IKO524195:ILD524200 IAS524195:IBH524200 HQW524195:HRL524200 HHA524195:HHP524200 GXE524195:GXT524200 GNI524195:GNX524200 GDM524195:GEB524200 FTQ524195:FUF524200 FJU524195:FKJ524200 EZY524195:FAN524200 EQC524195:EQR524200 EGG524195:EGV524200 DWK524195:DWZ524200 DMO524195:DND524200 DCS524195:DDH524200 CSW524195:CTL524200 CJA524195:CJP524200 BZE524195:BZT524200 BPI524195:BPX524200 BFM524195:BGB524200 AVQ524195:AWF524200 ALU524195:AMJ524200 ABY524195:ACN524200 SC524195:SR524200 IG524195:IV524200 B524195:V524200 WUS458659:WVH458664 WKW458659:WLL458664 WBA458659:WBP458664 VRE458659:VRT458664 VHI458659:VHX458664 UXM458659:UYB458664 UNQ458659:UOF458664 UDU458659:UEJ458664 TTY458659:TUN458664 TKC458659:TKR458664 TAG458659:TAV458664 SQK458659:SQZ458664 SGO458659:SHD458664 RWS458659:RXH458664 RMW458659:RNL458664 RDA458659:RDP458664 QTE458659:QTT458664 QJI458659:QJX458664 PZM458659:QAB458664 PPQ458659:PQF458664 PFU458659:PGJ458664 OVY458659:OWN458664 OMC458659:OMR458664 OCG458659:OCV458664 NSK458659:NSZ458664 NIO458659:NJD458664 MYS458659:MZH458664 MOW458659:MPL458664 MFA458659:MFP458664 LVE458659:LVT458664 LLI458659:LLX458664 LBM458659:LCB458664 KRQ458659:KSF458664 KHU458659:KIJ458664 JXY458659:JYN458664 JOC458659:JOR458664 JEG458659:JEV458664 IUK458659:IUZ458664 IKO458659:ILD458664 IAS458659:IBH458664 HQW458659:HRL458664 HHA458659:HHP458664 GXE458659:GXT458664 GNI458659:GNX458664 GDM458659:GEB458664 FTQ458659:FUF458664 FJU458659:FKJ458664 EZY458659:FAN458664 EQC458659:EQR458664 EGG458659:EGV458664 DWK458659:DWZ458664 DMO458659:DND458664 DCS458659:DDH458664 CSW458659:CTL458664 CJA458659:CJP458664 BZE458659:BZT458664 BPI458659:BPX458664 BFM458659:BGB458664 AVQ458659:AWF458664 ALU458659:AMJ458664 ABY458659:ACN458664 SC458659:SR458664 IG458659:IV458664 B458659:V458664 WUS393123:WVH393128 WKW393123:WLL393128 WBA393123:WBP393128 VRE393123:VRT393128 VHI393123:VHX393128 UXM393123:UYB393128 UNQ393123:UOF393128 UDU393123:UEJ393128 TTY393123:TUN393128 TKC393123:TKR393128 TAG393123:TAV393128 SQK393123:SQZ393128 SGO393123:SHD393128 RWS393123:RXH393128 RMW393123:RNL393128 RDA393123:RDP393128 QTE393123:QTT393128 QJI393123:QJX393128 PZM393123:QAB393128 PPQ393123:PQF393128 PFU393123:PGJ393128 OVY393123:OWN393128 OMC393123:OMR393128 OCG393123:OCV393128 NSK393123:NSZ393128 NIO393123:NJD393128 MYS393123:MZH393128 MOW393123:MPL393128 MFA393123:MFP393128 LVE393123:LVT393128 LLI393123:LLX393128 LBM393123:LCB393128 KRQ393123:KSF393128 KHU393123:KIJ393128 JXY393123:JYN393128 JOC393123:JOR393128 JEG393123:JEV393128 IUK393123:IUZ393128 IKO393123:ILD393128 IAS393123:IBH393128 HQW393123:HRL393128 HHA393123:HHP393128 GXE393123:GXT393128 GNI393123:GNX393128 GDM393123:GEB393128 FTQ393123:FUF393128 FJU393123:FKJ393128 EZY393123:FAN393128 EQC393123:EQR393128 EGG393123:EGV393128 DWK393123:DWZ393128 DMO393123:DND393128 DCS393123:DDH393128 CSW393123:CTL393128 CJA393123:CJP393128 BZE393123:BZT393128 BPI393123:BPX393128 BFM393123:BGB393128 AVQ393123:AWF393128 ALU393123:AMJ393128 ABY393123:ACN393128 SC393123:SR393128 IG393123:IV393128 B393123:V393128 WUS327587:WVH327592 WKW327587:WLL327592 WBA327587:WBP327592 VRE327587:VRT327592 VHI327587:VHX327592 UXM327587:UYB327592 UNQ327587:UOF327592 UDU327587:UEJ327592 TTY327587:TUN327592 TKC327587:TKR327592 TAG327587:TAV327592 SQK327587:SQZ327592 SGO327587:SHD327592 RWS327587:RXH327592 RMW327587:RNL327592 RDA327587:RDP327592 QTE327587:QTT327592 QJI327587:QJX327592 PZM327587:QAB327592 PPQ327587:PQF327592 PFU327587:PGJ327592 OVY327587:OWN327592 OMC327587:OMR327592 OCG327587:OCV327592 NSK327587:NSZ327592 NIO327587:NJD327592 MYS327587:MZH327592 MOW327587:MPL327592 MFA327587:MFP327592 LVE327587:LVT327592 LLI327587:LLX327592 LBM327587:LCB327592 KRQ327587:KSF327592 KHU327587:KIJ327592 JXY327587:JYN327592 JOC327587:JOR327592 JEG327587:JEV327592 IUK327587:IUZ327592 IKO327587:ILD327592 IAS327587:IBH327592 HQW327587:HRL327592 HHA327587:HHP327592 GXE327587:GXT327592 GNI327587:GNX327592 GDM327587:GEB327592 FTQ327587:FUF327592 FJU327587:FKJ327592 EZY327587:FAN327592 EQC327587:EQR327592 EGG327587:EGV327592 DWK327587:DWZ327592 DMO327587:DND327592 DCS327587:DDH327592 CSW327587:CTL327592 CJA327587:CJP327592 BZE327587:BZT327592 BPI327587:BPX327592 BFM327587:BGB327592 AVQ327587:AWF327592 ALU327587:AMJ327592 ABY327587:ACN327592 SC327587:SR327592 IG327587:IV327592 B327587:V327592 WUS262051:WVH262056 WKW262051:WLL262056 WBA262051:WBP262056 VRE262051:VRT262056 VHI262051:VHX262056 UXM262051:UYB262056 UNQ262051:UOF262056 UDU262051:UEJ262056 TTY262051:TUN262056 TKC262051:TKR262056 TAG262051:TAV262056 SQK262051:SQZ262056 SGO262051:SHD262056 RWS262051:RXH262056 RMW262051:RNL262056 RDA262051:RDP262056 QTE262051:QTT262056 QJI262051:QJX262056 PZM262051:QAB262056 PPQ262051:PQF262056 PFU262051:PGJ262056 OVY262051:OWN262056 OMC262051:OMR262056 OCG262051:OCV262056 NSK262051:NSZ262056 NIO262051:NJD262056 MYS262051:MZH262056 MOW262051:MPL262056 MFA262051:MFP262056 LVE262051:LVT262056 LLI262051:LLX262056 LBM262051:LCB262056 KRQ262051:KSF262056 KHU262051:KIJ262056 JXY262051:JYN262056 JOC262051:JOR262056 JEG262051:JEV262056 IUK262051:IUZ262056 IKO262051:ILD262056 IAS262051:IBH262056 HQW262051:HRL262056 HHA262051:HHP262056 GXE262051:GXT262056 GNI262051:GNX262056 GDM262051:GEB262056 FTQ262051:FUF262056 FJU262051:FKJ262056 EZY262051:FAN262056 EQC262051:EQR262056 EGG262051:EGV262056 DWK262051:DWZ262056 DMO262051:DND262056 DCS262051:DDH262056 CSW262051:CTL262056 CJA262051:CJP262056 BZE262051:BZT262056 BPI262051:BPX262056 BFM262051:BGB262056 AVQ262051:AWF262056 ALU262051:AMJ262056 ABY262051:ACN262056 SC262051:SR262056 IG262051:IV262056 B262051:V262056 WUS196515:WVH196520 WKW196515:WLL196520 WBA196515:WBP196520 VRE196515:VRT196520 VHI196515:VHX196520 UXM196515:UYB196520 UNQ196515:UOF196520 UDU196515:UEJ196520 TTY196515:TUN196520 TKC196515:TKR196520 TAG196515:TAV196520 SQK196515:SQZ196520 SGO196515:SHD196520 RWS196515:RXH196520 RMW196515:RNL196520 RDA196515:RDP196520 QTE196515:QTT196520 QJI196515:QJX196520 PZM196515:QAB196520 PPQ196515:PQF196520 PFU196515:PGJ196520 OVY196515:OWN196520 OMC196515:OMR196520 OCG196515:OCV196520 NSK196515:NSZ196520 NIO196515:NJD196520 MYS196515:MZH196520 MOW196515:MPL196520 MFA196515:MFP196520 LVE196515:LVT196520 LLI196515:LLX196520 LBM196515:LCB196520 KRQ196515:KSF196520 KHU196515:KIJ196520 JXY196515:JYN196520 JOC196515:JOR196520 JEG196515:JEV196520 IUK196515:IUZ196520 IKO196515:ILD196520 IAS196515:IBH196520 HQW196515:HRL196520 HHA196515:HHP196520 GXE196515:GXT196520 GNI196515:GNX196520 GDM196515:GEB196520 FTQ196515:FUF196520 FJU196515:FKJ196520 EZY196515:FAN196520 EQC196515:EQR196520 EGG196515:EGV196520 DWK196515:DWZ196520 DMO196515:DND196520 DCS196515:DDH196520 CSW196515:CTL196520 CJA196515:CJP196520 BZE196515:BZT196520 BPI196515:BPX196520 BFM196515:BGB196520 AVQ196515:AWF196520 ALU196515:AMJ196520 ABY196515:ACN196520 SC196515:SR196520 IG196515:IV196520 B196515:V196520 WUS130979:WVH130984 WKW130979:WLL130984 WBA130979:WBP130984 VRE130979:VRT130984 VHI130979:VHX130984 UXM130979:UYB130984 UNQ130979:UOF130984 UDU130979:UEJ130984 TTY130979:TUN130984 TKC130979:TKR130984 TAG130979:TAV130984 SQK130979:SQZ130984 SGO130979:SHD130984 RWS130979:RXH130984 RMW130979:RNL130984 RDA130979:RDP130984 QTE130979:QTT130984 QJI130979:QJX130984 PZM130979:QAB130984 PPQ130979:PQF130984 PFU130979:PGJ130984 OVY130979:OWN130984 OMC130979:OMR130984 OCG130979:OCV130984 NSK130979:NSZ130984 NIO130979:NJD130984 MYS130979:MZH130984 MOW130979:MPL130984 MFA130979:MFP130984 LVE130979:LVT130984 LLI130979:LLX130984 LBM130979:LCB130984 KRQ130979:KSF130984 KHU130979:KIJ130984 JXY130979:JYN130984 JOC130979:JOR130984 JEG130979:JEV130984 IUK130979:IUZ130984 IKO130979:ILD130984 IAS130979:IBH130984 HQW130979:HRL130984 HHA130979:HHP130984 GXE130979:GXT130984 GNI130979:GNX130984 GDM130979:GEB130984 FTQ130979:FUF130984 FJU130979:FKJ130984 EZY130979:FAN130984 EQC130979:EQR130984 EGG130979:EGV130984 DWK130979:DWZ130984 DMO130979:DND130984 DCS130979:DDH130984 CSW130979:CTL130984 CJA130979:CJP130984 BZE130979:BZT130984 BPI130979:BPX130984 BFM130979:BGB130984 AVQ130979:AWF130984 ALU130979:AMJ130984 ABY130979:ACN130984 SC130979:SR130984 IG130979:IV130984 B130979:V130984 WUS65443:WVH65448 WKW65443:WLL65448 WBA65443:WBP65448 VRE65443:VRT65448 VHI65443:VHX65448 UXM65443:UYB65448 UNQ65443:UOF65448 UDU65443:UEJ65448 TTY65443:TUN65448 TKC65443:TKR65448 TAG65443:TAV65448 SQK65443:SQZ65448 SGO65443:SHD65448 RWS65443:RXH65448 RMW65443:RNL65448 RDA65443:RDP65448 QTE65443:QTT65448 QJI65443:QJX65448 PZM65443:QAB65448 PPQ65443:PQF65448 PFU65443:PGJ65448 OVY65443:OWN65448 OMC65443:OMR65448 OCG65443:OCV65448 NSK65443:NSZ65448 NIO65443:NJD65448 MYS65443:MZH65448 MOW65443:MPL65448 MFA65443:MFP65448 LVE65443:LVT65448 LLI65443:LLX65448 LBM65443:LCB65448 KRQ65443:KSF65448 KHU65443:KIJ65448 JXY65443:JYN65448 JOC65443:JOR65448 JEG65443:JEV65448 IUK65443:IUZ65448 IKO65443:ILD65448 IAS65443:IBH65448 HQW65443:HRL65448 HHA65443:HHP65448 GXE65443:GXT65448 GNI65443:GNX65448 GDM65443:GEB65448 FTQ65443:FUF65448 FJU65443:FKJ65448 EZY65443:FAN65448 EQC65443:EQR65448 EGG65443:EGV65448 DWK65443:DWZ65448 DMO65443:DND65448 DCS65443:DDH65448 CSW65443:CTL65448 CJA65443:CJP65448 BZE65443:BZT65448 BPI65443:BPX65448 BFM65443:BGB65448 AVQ65443:AWF65448 ALU65443:AMJ65448 ABY65443:ACN65448 SC65443:SR65448 IG65443:IV65448" xr:uid="{C0EBE0D4-62A6-7445-A817-6177C9563246}">
      <formula1>#REF!</formula1>
    </dataValidation>
  </dataValidations>
  <pageMargins left="0.7" right="0.7" top="0.75" bottom="0.75" header="0.3" footer="0.3"/>
  <pageSetup paperSize="9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8B89F-99DB-8242-92C1-950409BF38CA}">
  <dimension ref="A1:AL66"/>
  <sheetViews>
    <sheetView topLeftCell="A11" zoomScale="160" zoomScaleNormal="160" workbookViewId="0">
      <selection activeCell="D52" sqref="D52"/>
    </sheetView>
  </sheetViews>
  <sheetFormatPr baseColWidth="10" defaultColWidth="2.33203125" defaultRowHeight="14" customHeight="1" x14ac:dyDescent="0.2"/>
  <cols>
    <col min="1" max="16384" width="2.33203125" style="107"/>
  </cols>
  <sheetData>
    <row r="1" spans="1:38" ht="14" customHeight="1" x14ac:dyDescent="0.2">
      <c r="A1" s="347" t="s">
        <v>348</v>
      </c>
      <c r="B1" s="347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106"/>
      <c r="AH1" s="106"/>
      <c r="AI1" s="106"/>
      <c r="AJ1" s="106"/>
      <c r="AK1" s="106"/>
      <c r="AL1" s="106"/>
    </row>
    <row r="2" spans="1:38" ht="14" customHeight="1" x14ac:dyDescent="0.2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</row>
    <row r="3" spans="1:38" ht="14" customHeight="1" x14ac:dyDescent="0.2">
      <c r="A3" s="106"/>
      <c r="B3" s="344" t="s">
        <v>349</v>
      </c>
      <c r="C3" s="345"/>
      <c r="D3" s="345"/>
      <c r="E3" s="345"/>
      <c r="F3" s="345"/>
      <c r="G3" s="345"/>
      <c r="H3" s="34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</row>
    <row r="4" spans="1:38" ht="14" customHeight="1" x14ac:dyDescent="0.2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</row>
    <row r="5" spans="1:38" ht="14" customHeight="1" x14ac:dyDescent="0.2">
      <c r="A5" s="106"/>
      <c r="B5" s="106"/>
      <c r="C5" s="106" t="s">
        <v>319</v>
      </c>
      <c r="D5" s="106"/>
      <c r="E5" s="106"/>
      <c r="F5" s="106"/>
      <c r="G5" s="106"/>
      <c r="H5" s="106"/>
      <c r="I5" s="106"/>
      <c r="J5" s="106"/>
      <c r="K5" s="339" t="s">
        <v>328</v>
      </c>
      <c r="L5" s="339"/>
      <c r="M5" s="340"/>
      <c r="N5" s="340"/>
      <c r="O5" s="340"/>
      <c r="P5" s="340"/>
      <c r="Q5" s="340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</row>
    <row r="6" spans="1:38" ht="14" customHeight="1" x14ac:dyDescent="0.2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</row>
    <row r="7" spans="1:38" ht="14" customHeight="1" x14ac:dyDescent="0.2">
      <c r="A7" s="106"/>
      <c r="B7" s="106"/>
      <c r="C7" s="336" t="s">
        <v>324</v>
      </c>
      <c r="D7" s="336"/>
      <c r="E7" s="336"/>
      <c r="F7" s="336"/>
      <c r="G7" s="336"/>
      <c r="H7" s="336"/>
      <c r="I7" s="336"/>
      <c r="J7" s="336" t="s">
        <v>325</v>
      </c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41" t="s">
        <v>326</v>
      </c>
      <c r="X7" s="341"/>
      <c r="Y7" s="341"/>
      <c r="Z7" s="341"/>
      <c r="AA7" s="341"/>
      <c r="AB7" s="341"/>
      <c r="AC7" s="341"/>
      <c r="AD7" s="336" t="s">
        <v>327</v>
      </c>
      <c r="AE7" s="336"/>
      <c r="AF7" s="336"/>
      <c r="AG7" s="336"/>
      <c r="AH7" s="336"/>
      <c r="AI7" s="336"/>
      <c r="AJ7" s="336"/>
      <c r="AK7" s="106"/>
      <c r="AL7" s="106"/>
    </row>
    <row r="8" spans="1:38" ht="14" customHeight="1" x14ac:dyDescent="0.2">
      <c r="A8" s="106"/>
      <c r="B8" s="106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41"/>
      <c r="X8" s="341"/>
      <c r="Y8" s="341"/>
      <c r="Z8" s="341"/>
      <c r="AA8" s="341"/>
      <c r="AB8" s="341"/>
      <c r="AC8" s="341"/>
      <c r="AD8" s="336"/>
      <c r="AE8" s="336"/>
      <c r="AF8" s="336"/>
      <c r="AG8" s="336"/>
      <c r="AH8" s="336"/>
      <c r="AI8" s="336"/>
      <c r="AJ8" s="336"/>
      <c r="AK8" s="106"/>
      <c r="AL8" s="106"/>
    </row>
    <row r="9" spans="1:38" ht="14" customHeight="1" x14ac:dyDescent="0.2">
      <c r="A9" s="106"/>
      <c r="B9" s="106"/>
      <c r="C9" s="337" t="s">
        <v>316</v>
      </c>
      <c r="D9" s="337"/>
      <c r="E9" s="337"/>
      <c r="F9" s="337"/>
      <c r="G9" s="337"/>
      <c r="H9" s="337"/>
      <c r="I9" s="337"/>
      <c r="J9" s="1"/>
      <c r="K9" s="311" t="s">
        <v>318</v>
      </c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2" t="str">
        <f>IF($J9="X",IF(AND($M$5&gt;0,$M$5&lt;=48.4),683.37,IF(AND($M$5&gt;=48.41,$M$5&lt;=68),651.07,IF($M$5&gt;=68.01,640.8,"Valore non previsto dalle tabelle UCS"))),"")</f>
        <v/>
      </c>
      <c r="X9" s="312"/>
      <c r="Y9" s="312"/>
      <c r="Z9" s="312"/>
      <c r="AA9" s="312"/>
      <c r="AB9" s="312"/>
      <c r="AC9" s="312"/>
      <c r="AD9" s="313" t="str">
        <f>IFERROR(M$5*W9,"")</f>
        <v/>
      </c>
      <c r="AE9" s="313"/>
      <c r="AF9" s="313"/>
      <c r="AG9" s="313"/>
      <c r="AH9" s="313"/>
      <c r="AI9" s="313"/>
      <c r="AJ9" s="313"/>
      <c r="AK9" s="106"/>
      <c r="AL9" s="106"/>
    </row>
    <row r="10" spans="1:38" ht="14" customHeight="1" x14ac:dyDescent="0.2">
      <c r="A10" s="106"/>
      <c r="B10" s="106"/>
      <c r="C10" s="337"/>
      <c r="D10" s="337"/>
      <c r="E10" s="337"/>
      <c r="F10" s="337"/>
      <c r="G10" s="337"/>
      <c r="H10" s="337"/>
      <c r="I10" s="338"/>
      <c r="J10" s="1"/>
      <c r="K10" s="310" t="s">
        <v>320</v>
      </c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2" t="str">
        <f>IF($J10="X",IF(AND($M$5&gt;=0,$M$5&lt;=65.5),715.74,IF(AND($M$5&gt;=65.51,$M$5&lt;=82.5),743.84,IF($M$5&gt;=82.51,782.24,"Valore non previsto dalle tabelle UCS"))),"")</f>
        <v/>
      </c>
      <c r="X10" s="312"/>
      <c r="Y10" s="312"/>
      <c r="Z10" s="312"/>
      <c r="AA10" s="312"/>
      <c r="AB10" s="312"/>
      <c r="AC10" s="312"/>
      <c r="AD10" s="316" t="str">
        <f>IFERROR(M$5*W10,"")</f>
        <v/>
      </c>
      <c r="AE10" s="317"/>
      <c r="AF10" s="317"/>
      <c r="AG10" s="317"/>
      <c r="AH10" s="317"/>
      <c r="AI10" s="317"/>
      <c r="AJ10" s="318"/>
      <c r="AK10" s="106"/>
      <c r="AL10" s="106"/>
    </row>
    <row r="11" spans="1:38" ht="14" customHeight="1" x14ac:dyDescent="0.2">
      <c r="A11" s="106"/>
      <c r="B11" s="106"/>
      <c r="C11" s="337"/>
      <c r="D11" s="337"/>
      <c r="E11" s="337"/>
      <c r="F11" s="337"/>
      <c r="G11" s="337"/>
      <c r="H11" s="337"/>
      <c r="I11" s="338"/>
      <c r="J11" s="108"/>
      <c r="K11" s="310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2"/>
      <c r="X11" s="312"/>
      <c r="Y11" s="312"/>
      <c r="Z11" s="312"/>
      <c r="AA11" s="312"/>
      <c r="AB11" s="312"/>
      <c r="AC11" s="312"/>
      <c r="AD11" s="319"/>
      <c r="AE11" s="320"/>
      <c r="AF11" s="320"/>
      <c r="AG11" s="320"/>
      <c r="AH11" s="320"/>
      <c r="AI11" s="320"/>
      <c r="AJ11" s="321"/>
      <c r="AK11" s="106"/>
      <c r="AL11" s="106"/>
    </row>
    <row r="12" spans="1:38" ht="14" customHeight="1" x14ac:dyDescent="0.2">
      <c r="A12" s="106"/>
      <c r="B12" s="106"/>
      <c r="C12" s="337"/>
      <c r="D12" s="337"/>
      <c r="E12" s="337"/>
      <c r="F12" s="337"/>
      <c r="G12" s="337"/>
      <c r="H12" s="337"/>
      <c r="I12" s="338"/>
      <c r="J12" s="1"/>
      <c r="K12" s="310" t="s">
        <v>321</v>
      </c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W12" s="312" t="str">
        <f>IF($J12="X",IF(AND($M$5&gt;=0,$M$5&lt;=86.1),765.49,IF(AND($M$5&gt;=86.11,$M$5&lt;=125.5),785.18,IF($M$5&gt;=125.51,800.99,"Valore non previsto dalle tabelle UCS"))),"")</f>
        <v/>
      </c>
      <c r="X12" s="312"/>
      <c r="Y12" s="312"/>
      <c r="Z12" s="312"/>
      <c r="AA12" s="312"/>
      <c r="AB12" s="312"/>
      <c r="AC12" s="312"/>
      <c r="AD12" s="316" t="str">
        <f>IFERROR(M$5*W12,"")</f>
        <v/>
      </c>
      <c r="AE12" s="317"/>
      <c r="AF12" s="317"/>
      <c r="AG12" s="317"/>
      <c r="AH12" s="317"/>
      <c r="AI12" s="317"/>
      <c r="AJ12" s="318"/>
      <c r="AK12" s="106"/>
      <c r="AL12" s="106"/>
    </row>
    <row r="13" spans="1:38" ht="14" customHeight="1" x14ac:dyDescent="0.2">
      <c r="A13" s="106"/>
      <c r="B13" s="106"/>
      <c r="C13" s="337"/>
      <c r="D13" s="337"/>
      <c r="E13" s="337"/>
      <c r="F13" s="337"/>
      <c r="G13" s="337"/>
      <c r="H13" s="337"/>
      <c r="I13" s="338"/>
      <c r="J13" s="109"/>
      <c r="K13" s="310"/>
      <c r="L13" s="311"/>
      <c r="M13" s="311"/>
      <c r="N13" s="311"/>
      <c r="O13" s="311"/>
      <c r="P13" s="311"/>
      <c r="Q13" s="311"/>
      <c r="R13" s="311"/>
      <c r="S13" s="311"/>
      <c r="T13" s="311"/>
      <c r="U13" s="311"/>
      <c r="V13" s="311"/>
      <c r="W13" s="312"/>
      <c r="X13" s="312"/>
      <c r="Y13" s="312"/>
      <c r="Z13" s="312"/>
      <c r="AA13" s="312"/>
      <c r="AB13" s="312"/>
      <c r="AC13" s="312"/>
      <c r="AD13" s="319"/>
      <c r="AE13" s="320"/>
      <c r="AF13" s="320"/>
      <c r="AG13" s="320"/>
      <c r="AH13" s="320"/>
      <c r="AI13" s="320"/>
      <c r="AJ13" s="321"/>
      <c r="AK13" s="106"/>
      <c r="AL13" s="106"/>
    </row>
    <row r="14" spans="1:38" ht="14" customHeight="1" x14ac:dyDescent="0.2">
      <c r="A14" s="106"/>
      <c r="B14" s="106"/>
      <c r="C14" s="337"/>
      <c r="D14" s="337"/>
      <c r="E14" s="337"/>
      <c r="F14" s="337"/>
      <c r="G14" s="337"/>
      <c r="H14" s="337"/>
      <c r="I14" s="338"/>
      <c r="J14" s="1"/>
      <c r="K14" s="310" t="s">
        <v>322</v>
      </c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2" t="str">
        <f>IF($J14="X",IF(AND($M$5&gt;=0,$M$5&lt;=124.3),962.69,IF(AND($M$5&gt;=124.31,$M$5&lt;=203),881.47,IF($M$5&gt;=203.01,836.92,"Valore non previsto dalle tabelle UCS"))),"")</f>
        <v/>
      </c>
      <c r="X14" s="312"/>
      <c r="Y14" s="312"/>
      <c r="Z14" s="312"/>
      <c r="AA14" s="312"/>
      <c r="AB14" s="312"/>
      <c r="AC14" s="312"/>
      <c r="AD14" s="313" t="str">
        <f>IFERROR(M$5*W14,"")</f>
        <v/>
      </c>
      <c r="AE14" s="313"/>
      <c r="AF14" s="313"/>
      <c r="AG14" s="313"/>
      <c r="AH14" s="313"/>
      <c r="AI14" s="313"/>
      <c r="AJ14" s="313"/>
      <c r="AK14" s="106"/>
      <c r="AL14" s="106"/>
    </row>
    <row r="15" spans="1:38" ht="14" customHeight="1" x14ac:dyDescent="0.2">
      <c r="A15" s="106"/>
      <c r="B15" s="106"/>
      <c r="C15" s="337" t="s">
        <v>315</v>
      </c>
      <c r="D15" s="337"/>
      <c r="E15" s="337"/>
      <c r="F15" s="337"/>
      <c r="G15" s="337"/>
      <c r="H15" s="337"/>
      <c r="I15" s="338"/>
      <c r="J15" s="1"/>
      <c r="K15" s="310" t="s">
        <v>318</v>
      </c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  <c r="W15" s="312" t="str">
        <f>IF($J15="X",IF(AND($M$5&gt;=0,$M$5&lt;=48.3),734.84,IF(AND($M$5&gt;=48.31,$M$5&lt;=62.75),696.02,IF($M$5&gt;=62.76,680.35,"Valore non previsto dalle tabelle UCS"))),"")</f>
        <v/>
      </c>
      <c r="X15" s="312"/>
      <c r="Y15" s="312"/>
      <c r="Z15" s="312"/>
      <c r="AA15" s="312"/>
      <c r="AB15" s="312"/>
      <c r="AC15" s="312"/>
      <c r="AD15" s="313" t="str">
        <f>IFERROR(M$5*W15,"")</f>
        <v/>
      </c>
      <c r="AE15" s="313"/>
      <c r="AF15" s="313"/>
      <c r="AG15" s="313"/>
      <c r="AH15" s="313"/>
      <c r="AI15" s="313"/>
      <c r="AJ15" s="313"/>
      <c r="AK15" s="106"/>
      <c r="AL15" s="106"/>
    </row>
    <row r="16" spans="1:38" ht="14" customHeight="1" x14ac:dyDescent="0.2">
      <c r="A16" s="106"/>
      <c r="B16" s="106"/>
      <c r="C16" s="337"/>
      <c r="D16" s="337"/>
      <c r="E16" s="337"/>
      <c r="F16" s="337"/>
      <c r="G16" s="337"/>
      <c r="H16" s="337"/>
      <c r="I16" s="338"/>
      <c r="J16" s="1"/>
      <c r="K16" s="310" t="s">
        <v>320</v>
      </c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  <c r="W16" s="312" t="str">
        <f>IF($J16="X",IF(AND($M$5&gt;=0,$M$5&lt;=61.5),779.12,IF(AND($M$5&gt;=61.51,$M$5&lt;=72.05),727.93,IF($M$5&gt;=72.06,688.02,"Valore non previsto dalle tabelle UCS"))),"")</f>
        <v/>
      </c>
      <c r="X16" s="312"/>
      <c r="Y16" s="312"/>
      <c r="Z16" s="312"/>
      <c r="AA16" s="312"/>
      <c r="AB16" s="312"/>
      <c r="AC16" s="312"/>
      <c r="AD16" s="316" t="str">
        <f>IFERROR(M$5*W16,"")</f>
        <v/>
      </c>
      <c r="AE16" s="317"/>
      <c r="AF16" s="317"/>
      <c r="AG16" s="317"/>
      <c r="AH16" s="317"/>
      <c r="AI16" s="317"/>
      <c r="AJ16" s="318"/>
      <c r="AK16" s="106"/>
      <c r="AL16" s="106"/>
    </row>
    <row r="17" spans="1:38" ht="14" customHeight="1" x14ac:dyDescent="0.2">
      <c r="A17" s="106"/>
      <c r="B17" s="106"/>
      <c r="C17" s="337"/>
      <c r="D17" s="337"/>
      <c r="E17" s="337"/>
      <c r="F17" s="337"/>
      <c r="G17" s="337"/>
      <c r="H17" s="337"/>
      <c r="I17" s="338"/>
      <c r="J17" s="110"/>
      <c r="K17" s="310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2"/>
      <c r="X17" s="312"/>
      <c r="Y17" s="312"/>
      <c r="Z17" s="312"/>
      <c r="AA17" s="312"/>
      <c r="AB17" s="312"/>
      <c r="AC17" s="312"/>
      <c r="AD17" s="319"/>
      <c r="AE17" s="320"/>
      <c r="AF17" s="320"/>
      <c r="AG17" s="320"/>
      <c r="AH17" s="320"/>
      <c r="AI17" s="320"/>
      <c r="AJ17" s="321"/>
      <c r="AK17" s="106"/>
      <c r="AL17" s="106"/>
    </row>
    <row r="18" spans="1:38" ht="14" customHeight="1" x14ac:dyDescent="0.2">
      <c r="A18" s="106"/>
      <c r="B18" s="106"/>
      <c r="C18" s="337"/>
      <c r="D18" s="337"/>
      <c r="E18" s="337"/>
      <c r="F18" s="337"/>
      <c r="G18" s="337"/>
      <c r="H18" s="337"/>
      <c r="I18" s="338"/>
      <c r="J18" s="1"/>
      <c r="K18" s="310" t="s">
        <v>323</v>
      </c>
      <c r="L18" s="311"/>
      <c r="M18" s="311"/>
      <c r="N18" s="311"/>
      <c r="O18" s="311"/>
      <c r="P18" s="311"/>
      <c r="Q18" s="311"/>
      <c r="R18" s="311"/>
      <c r="S18" s="311"/>
      <c r="T18" s="311"/>
      <c r="U18" s="311"/>
      <c r="V18" s="311"/>
      <c r="W18" s="312" t="str">
        <f>IF($J18="X",IF(AND($M$5&gt;=0,$M$5&lt;=73.5),1075.66,IF($M$5&gt;=73.51,1034.91,"Valore non previsto dalle tabelle UCS")),"")</f>
        <v/>
      </c>
      <c r="X18" s="312"/>
      <c r="Y18" s="312"/>
      <c r="Z18" s="312"/>
      <c r="AA18" s="312"/>
      <c r="AB18" s="312"/>
      <c r="AC18" s="312"/>
      <c r="AD18" s="316" t="str">
        <f>IFERROR(M$5*W18,"")</f>
        <v/>
      </c>
      <c r="AE18" s="317"/>
      <c r="AF18" s="317"/>
      <c r="AG18" s="317"/>
      <c r="AH18" s="317"/>
      <c r="AI18" s="317"/>
      <c r="AJ18" s="318"/>
      <c r="AK18" s="106"/>
      <c r="AL18" s="106"/>
    </row>
    <row r="19" spans="1:38" ht="14" customHeight="1" x14ac:dyDescent="0.2">
      <c r="A19" s="106"/>
      <c r="B19" s="106"/>
      <c r="C19" s="337"/>
      <c r="D19" s="337"/>
      <c r="E19" s="337"/>
      <c r="F19" s="337"/>
      <c r="G19" s="337"/>
      <c r="H19" s="337"/>
      <c r="I19" s="338"/>
      <c r="J19" s="108"/>
      <c r="K19" s="342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12"/>
      <c r="X19" s="312"/>
      <c r="Y19" s="312"/>
      <c r="Z19" s="312"/>
      <c r="AA19" s="312"/>
      <c r="AB19" s="312"/>
      <c r="AC19" s="312"/>
      <c r="AD19" s="319"/>
      <c r="AE19" s="320"/>
      <c r="AF19" s="320"/>
      <c r="AG19" s="320"/>
      <c r="AH19" s="320"/>
      <c r="AI19" s="320"/>
      <c r="AJ19" s="321"/>
      <c r="AK19" s="106"/>
      <c r="AL19" s="106"/>
    </row>
    <row r="20" spans="1:38" ht="14" customHeight="1" x14ac:dyDescent="0.2">
      <c r="A20" s="106"/>
      <c r="B20" s="106"/>
      <c r="C20" s="337" t="s">
        <v>317</v>
      </c>
      <c r="D20" s="337"/>
      <c r="E20" s="337"/>
      <c r="F20" s="337"/>
      <c r="G20" s="337"/>
      <c r="H20" s="337"/>
      <c r="I20" s="338"/>
      <c r="J20" s="1"/>
      <c r="K20" s="310" t="s">
        <v>318</v>
      </c>
      <c r="L20" s="311"/>
      <c r="M20" s="311"/>
      <c r="N20" s="311"/>
      <c r="O20" s="311"/>
      <c r="P20" s="311"/>
      <c r="Q20" s="311"/>
      <c r="R20" s="311"/>
      <c r="S20" s="311"/>
      <c r="T20" s="311"/>
      <c r="U20" s="311"/>
      <c r="V20" s="311"/>
      <c r="W20" s="312" t="str">
        <f>IF($J20="X",IF(AND($M$5&gt;=0,$M$5&lt;=65),733.3,IF($M$5&gt;=65.01,752.33,"Valore non previsto dalle tabelle UCS")),"")</f>
        <v/>
      </c>
      <c r="X20" s="312"/>
      <c r="Y20" s="312"/>
      <c r="Z20" s="312"/>
      <c r="AA20" s="312"/>
      <c r="AB20" s="312"/>
      <c r="AC20" s="312"/>
      <c r="AD20" s="313" t="str">
        <f>IFERROR(M$5*W20,"")</f>
        <v/>
      </c>
      <c r="AE20" s="313"/>
      <c r="AF20" s="313"/>
      <c r="AG20" s="313"/>
      <c r="AH20" s="313"/>
      <c r="AI20" s="313"/>
      <c r="AJ20" s="313"/>
      <c r="AK20" s="106"/>
      <c r="AL20" s="106"/>
    </row>
    <row r="21" spans="1:38" ht="14" customHeight="1" x14ac:dyDescent="0.2">
      <c r="A21" s="106"/>
      <c r="B21" s="106"/>
      <c r="C21" s="337"/>
      <c r="D21" s="337"/>
      <c r="E21" s="337"/>
      <c r="F21" s="337"/>
      <c r="G21" s="337"/>
      <c r="H21" s="337"/>
      <c r="I21" s="338"/>
      <c r="J21" s="1"/>
      <c r="K21" s="310" t="s">
        <v>320</v>
      </c>
      <c r="L21" s="311"/>
      <c r="M21" s="311"/>
      <c r="N21" s="311"/>
      <c r="O21" s="311"/>
      <c r="P21" s="311"/>
      <c r="Q21" s="311"/>
      <c r="R21" s="311"/>
      <c r="S21" s="311"/>
      <c r="T21" s="311"/>
      <c r="U21" s="311"/>
      <c r="V21" s="311"/>
      <c r="W21" s="312" t="str">
        <f>IF(J21="x",IF(M5&gt;=0,893.72,"Valore non previsto dalle tabelle UCS"),"")</f>
        <v/>
      </c>
      <c r="X21" s="312"/>
      <c r="Y21" s="312"/>
      <c r="Z21" s="312"/>
      <c r="AA21" s="312"/>
      <c r="AB21" s="312"/>
      <c r="AC21" s="312"/>
      <c r="AD21" s="316" t="str">
        <f>IFERROR(M$5*W21,"")</f>
        <v/>
      </c>
      <c r="AE21" s="317"/>
      <c r="AF21" s="317"/>
      <c r="AG21" s="317"/>
      <c r="AH21" s="317"/>
      <c r="AI21" s="317"/>
      <c r="AJ21" s="318"/>
      <c r="AK21" s="106"/>
      <c r="AL21" s="106"/>
    </row>
    <row r="22" spans="1:38" ht="14" customHeight="1" x14ac:dyDescent="0.2">
      <c r="A22" s="106"/>
      <c r="B22" s="106"/>
      <c r="C22" s="337"/>
      <c r="D22" s="337"/>
      <c r="E22" s="337"/>
      <c r="F22" s="337"/>
      <c r="G22" s="337"/>
      <c r="H22" s="337"/>
      <c r="I22" s="338"/>
      <c r="J22" s="110"/>
      <c r="K22" s="310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2"/>
      <c r="X22" s="312"/>
      <c r="Y22" s="312"/>
      <c r="Z22" s="312"/>
      <c r="AA22" s="312"/>
      <c r="AB22" s="312"/>
      <c r="AC22" s="312"/>
      <c r="AD22" s="319"/>
      <c r="AE22" s="320"/>
      <c r="AF22" s="320"/>
      <c r="AG22" s="320"/>
      <c r="AH22" s="320"/>
      <c r="AI22" s="320"/>
      <c r="AJ22" s="321"/>
      <c r="AK22" s="106"/>
      <c r="AL22" s="106"/>
    </row>
    <row r="23" spans="1:38" ht="14" customHeight="1" x14ac:dyDescent="0.2">
      <c r="A23" s="106"/>
      <c r="B23" s="106"/>
      <c r="C23" s="337"/>
      <c r="D23" s="337"/>
      <c r="E23" s="337"/>
      <c r="F23" s="337"/>
      <c r="G23" s="337"/>
      <c r="H23" s="337"/>
      <c r="I23" s="338"/>
      <c r="J23" s="1"/>
      <c r="K23" s="322" t="s">
        <v>323</v>
      </c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4" t="str">
        <f>IF($J23="X",IF(AND($M$5&gt;=0,$M$5&lt;=345),1051.21,IF(AND($M$5&gt;=345.01,$M$5&lt;=407),1230.47,IF($M$5&gt;=407.01,957.37,"Valore non previsto dalle tabelle UCS"))),"")</f>
        <v/>
      </c>
      <c r="X23" s="325"/>
      <c r="Y23" s="325"/>
      <c r="Z23" s="325"/>
      <c r="AA23" s="325"/>
      <c r="AB23" s="325"/>
      <c r="AC23" s="326"/>
      <c r="AD23" s="316" t="str">
        <f>IFERROR(M$5*W23,"")</f>
        <v/>
      </c>
      <c r="AE23" s="317"/>
      <c r="AF23" s="317"/>
      <c r="AG23" s="317"/>
      <c r="AH23" s="317"/>
      <c r="AI23" s="317"/>
      <c r="AJ23" s="318"/>
      <c r="AK23" s="106"/>
      <c r="AL23" s="106"/>
    </row>
    <row r="24" spans="1:38" ht="14" customHeight="1" x14ac:dyDescent="0.2">
      <c r="A24" s="106"/>
      <c r="B24" s="106"/>
      <c r="C24" s="337"/>
      <c r="D24" s="337"/>
      <c r="E24" s="337"/>
      <c r="F24" s="337"/>
      <c r="G24" s="337"/>
      <c r="H24" s="337"/>
      <c r="I24" s="338"/>
      <c r="J24" s="109"/>
      <c r="K24" s="310"/>
      <c r="L24" s="311"/>
      <c r="M24" s="311"/>
      <c r="N24" s="311"/>
      <c r="O24" s="311"/>
      <c r="P24" s="311"/>
      <c r="Q24" s="311"/>
      <c r="R24" s="311"/>
      <c r="S24" s="311"/>
      <c r="T24" s="311"/>
      <c r="U24" s="311"/>
      <c r="V24" s="311"/>
      <c r="W24" s="327"/>
      <c r="X24" s="328"/>
      <c r="Y24" s="328"/>
      <c r="Z24" s="328"/>
      <c r="AA24" s="328"/>
      <c r="AB24" s="328"/>
      <c r="AC24" s="329"/>
      <c r="AD24" s="319"/>
      <c r="AE24" s="320"/>
      <c r="AF24" s="320"/>
      <c r="AG24" s="320"/>
      <c r="AH24" s="320"/>
      <c r="AI24" s="320"/>
      <c r="AJ24" s="321"/>
      <c r="AK24" s="106"/>
      <c r="AL24" s="106"/>
    </row>
    <row r="25" spans="1:38" ht="14" customHeight="1" x14ac:dyDescent="0.2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</row>
    <row r="26" spans="1:38" ht="14" customHeight="1" x14ac:dyDescent="0.2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</row>
    <row r="27" spans="1:38" ht="14" customHeight="1" x14ac:dyDescent="0.2">
      <c r="A27" s="106"/>
      <c r="B27" s="106"/>
      <c r="C27" s="106" t="s">
        <v>408</v>
      </c>
      <c r="D27" s="106"/>
      <c r="E27" s="106"/>
      <c r="F27" s="106"/>
      <c r="G27" s="106"/>
      <c r="H27" s="106"/>
      <c r="I27" s="106"/>
      <c r="J27" s="106"/>
      <c r="K27" s="339" t="s">
        <v>328</v>
      </c>
      <c r="L27" s="339"/>
      <c r="M27" s="340"/>
      <c r="N27" s="340"/>
      <c r="O27" s="340"/>
      <c r="P27" s="340"/>
      <c r="Q27" s="340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</row>
    <row r="28" spans="1:38" ht="14" customHeight="1" x14ac:dyDescent="0.2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</row>
    <row r="29" spans="1:38" ht="14" customHeight="1" x14ac:dyDescent="0.2">
      <c r="A29" s="106"/>
      <c r="B29" s="106"/>
      <c r="C29" s="336" t="s">
        <v>324</v>
      </c>
      <c r="D29" s="336"/>
      <c r="E29" s="336"/>
      <c r="F29" s="336"/>
      <c r="G29" s="336"/>
      <c r="H29" s="336"/>
      <c r="I29" s="336"/>
      <c r="J29" s="336" t="s">
        <v>325</v>
      </c>
      <c r="K29" s="336"/>
      <c r="L29" s="336"/>
      <c r="M29" s="336"/>
      <c r="N29" s="336"/>
      <c r="O29" s="336"/>
      <c r="P29" s="336"/>
      <c r="Q29" s="336"/>
      <c r="R29" s="336"/>
      <c r="S29" s="336"/>
      <c r="T29" s="336"/>
      <c r="U29" s="336"/>
      <c r="V29" s="336"/>
      <c r="W29" s="341" t="s">
        <v>326</v>
      </c>
      <c r="X29" s="341"/>
      <c r="Y29" s="341"/>
      <c r="Z29" s="341"/>
      <c r="AA29" s="341"/>
      <c r="AB29" s="341"/>
      <c r="AC29" s="341"/>
      <c r="AD29" s="336" t="s">
        <v>327</v>
      </c>
      <c r="AE29" s="336"/>
      <c r="AF29" s="336"/>
      <c r="AG29" s="336"/>
      <c r="AH29" s="336"/>
      <c r="AI29" s="336"/>
      <c r="AJ29" s="336"/>
      <c r="AK29" s="106"/>
      <c r="AL29" s="106"/>
    </row>
    <row r="30" spans="1:38" ht="14" customHeight="1" x14ac:dyDescent="0.2">
      <c r="A30" s="106"/>
      <c r="B30" s="10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41"/>
      <c r="X30" s="341"/>
      <c r="Y30" s="341"/>
      <c r="Z30" s="341"/>
      <c r="AA30" s="341"/>
      <c r="AB30" s="341"/>
      <c r="AC30" s="341"/>
      <c r="AD30" s="336"/>
      <c r="AE30" s="336"/>
      <c r="AF30" s="336"/>
      <c r="AG30" s="336"/>
      <c r="AH30" s="336"/>
      <c r="AI30" s="336"/>
      <c r="AJ30" s="336"/>
      <c r="AK30" s="106"/>
      <c r="AL30" s="106"/>
    </row>
    <row r="31" spans="1:38" ht="14" customHeight="1" x14ac:dyDescent="0.2">
      <c r="A31" s="106"/>
      <c r="B31" s="106"/>
      <c r="C31" s="337" t="s">
        <v>316</v>
      </c>
      <c r="D31" s="337"/>
      <c r="E31" s="337"/>
      <c r="F31" s="337"/>
      <c r="G31" s="337"/>
      <c r="H31" s="337"/>
      <c r="I31" s="337"/>
      <c r="J31" s="1"/>
      <c r="K31" s="311" t="s">
        <v>318</v>
      </c>
      <c r="L31" s="311"/>
      <c r="M31" s="311"/>
      <c r="N31" s="311"/>
      <c r="O31" s="311"/>
      <c r="P31" s="311"/>
      <c r="Q31" s="311"/>
      <c r="R31" s="311"/>
      <c r="S31" s="311"/>
      <c r="T31" s="311"/>
      <c r="U31" s="311"/>
      <c r="V31" s="311"/>
      <c r="W31" s="312" t="str">
        <f>IF($J31="X",IF(AND($M$27&gt;0,$M$27&lt;=48.4),683.37,IF(AND($M$27&gt;=48.41,$M$27&lt;=68),651.07,IF($M$27&gt;=68.01,640.8,"Valore non previsto dalle tabelle UCS"))),"")</f>
        <v/>
      </c>
      <c r="X31" s="312"/>
      <c r="Y31" s="312"/>
      <c r="Z31" s="312"/>
      <c r="AA31" s="312"/>
      <c r="AB31" s="312"/>
      <c r="AC31" s="312"/>
      <c r="AD31" s="313" t="str">
        <f>IFERROR($M$27*W31,"")</f>
        <v/>
      </c>
      <c r="AE31" s="313"/>
      <c r="AF31" s="313"/>
      <c r="AG31" s="313"/>
      <c r="AH31" s="313"/>
      <c r="AI31" s="313"/>
      <c r="AJ31" s="313"/>
      <c r="AK31" s="106"/>
      <c r="AL31" s="106"/>
    </row>
    <row r="32" spans="1:38" ht="14" customHeight="1" x14ac:dyDescent="0.2">
      <c r="A32" s="106"/>
      <c r="B32" s="106"/>
      <c r="C32" s="337"/>
      <c r="D32" s="337"/>
      <c r="E32" s="337"/>
      <c r="F32" s="337"/>
      <c r="G32" s="337"/>
      <c r="H32" s="337"/>
      <c r="I32" s="338"/>
      <c r="J32" s="1"/>
      <c r="K32" s="310" t="s">
        <v>320</v>
      </c>
      <c r="L32" s="311"/>
      <c r="M32" s="311"/>
      <c r="N32" s="311"/>
      <c r="O32" s="311"/>
      <c r="P32" s="311"/>
      <c r="Q32" s="311"/>
      <c r="R32" s="311"/>
      <c r="S32" s="311"/>
      <c r="T32" s="311"/>
      <c r="U32" s="311"/>
      <c r="V32" s="311"/>
      <c r="W32" s="312" t="str">
        <f>IF($J32="X",IF(AND($M$27&gt;=0,$M$27&lt;=65.5),715.74,IF(AND($M$27&gt;=65.51,$M$27&lt;=82.5),743.84,IF($M$27&gt;=82.51,782.24,"Valore non previsto dalle tabelle UCS"))),"")</f>
        <v/>
      </c>
      <c r="X32" s="312"/>
      <c r="Y32" s="312"/>
      <c r="Z32" s="312"/>
      <c r="AA32" s="312"/>
      <c r="AB32" s="312"/>
      <c r="AC32" s="312"/>
      <c r="AD32" s="316" t="str">
        <f>IFERROR($M$27*W32,"")</f>
        <v/>
      </c>
      <c r="AE32" s="317"/>
      <c r="AF32" s="317"/>
      <c r="AG32" s="317"/>
      <c r="AH32" s="317"/>
      <c r="AI32" s="317"/>
      <c r="AJ32" s="318"/>
      <c r="AK32" s="106"/>
      <c r="AL32" s="106"/>
    </row>
    <row r="33" spans="1:38" ht="14" customHeight="1" x14ac:dyDescent="0.2">
      <c r="A33" s="106"/>
      <c r="B33" s="106"/>
      <c r="C33" s="337"/>
      <c r="D33" s="337"/>
      <c r="E33" s="337"/>
      <c r="F33" s="337"/>
      <c r="G33" s="337"/>
      <c r="H33" s="337"/>
      <c r="I33" s="338"/>
      <c r="J33" s="108"/>
      <c r="K33" s="310"/>
      <c r="L33" s="311"/>
      <c r="M33" s="311"/>
      <c r="N33" s="311"/>
      <c r="O33" s="311"/>
      <c r="P33" s="311"/>
      <c r="Q33" s="311"/>
      <c r="R33" s="311"/>
      <c r="S33" s="311"/>
      <c r="T33" s="311"/>
      <c r="U33" s="311"/>
      <c r="V33" s="311"/>
      <c r="W33" s="312"/>
      <c r="X33" s="312"/>
      <c r="Y33" s="312"/>
      <c r="Z33" s="312"/>
      <c r="AA33" s="312"/>
      <c r="AB33" s="312"/>
      <c r="AC33" s="312"/>
      <c r="AD33" s="319"/>
      <c r="AE33" s="320"/>
      <c r="AF33" s="320"/>
      <c r="AG33" s="320"/>
      <c r="AH33" s="320"/>
      <c r="AI33" s="320"/>
      <c r="AJ33" s="321"/>
      <c r="AK33" s="106"/>
      <c r="AL33" s="106"/>
    </row>
    <row r="34" spans="1:38" ht="14" customHeight="1" x14ac:dyDescent="0.2">
      <c r="A34" s="106"/>
      <c r="B34" s="106"/>
      <c r="C34" s="337"/>
      <c r="D34" s="337"/>
      <c r="E34" s="337"/>
      <c r="F34" s="337"/>
      <c r="G34" s="337"/>
      <c r="H34" s="337"/>
      <c r="I34" s="338"/>
      <c r="J34" s="1"/>
      <c r="K34" s="310" t="s">
        <v>321</v>
      </c>
      <c r="L34" s="311"/>
      <c r="M34" s="311"/>
      <c r="N34" s="311"/>
      <c r="O34" s="311"/>
      <c r="P34" s="311"/>
      <c r="Q34" s="311"/>
      <c r="R34" s="311"/>
      <c r="S34" s="311"/>
      <c r="T34" s="311"/>
      <c r="U34" s="311"/>
      <c r="V34" s="311"/>
      <c r="W34" s="312" t="str">
        <f>IF($J34="X",IF(AND($M$27&gt;=0,$M$27&lt;=86.1),765.49,IF(AND($M$27&gt;=86.11,$M$27&lt;=125.5),785.18,IF($M$27&gt;=125.51,800.99,"Valore non previsto dalle tabelle UCS"))),"")</f>
        <v/>
      </c>
      <c r="X34" s="312"/>
      <c r="Y34" s="312"/>
      <c r="Z34" s="312"/>
      <c r="AA34" s="312"/>
      <c r="AB34" s="312"/>
      <c r="AC34" s="312"/>
      <c r="AD34" s="316" t="str">
        <f>IFERROR($M$27*W34,"")</f>
        <v/>
      </c>
      <c r="AE34" s="317"/>
      <c r="AF34" s="317"/>
      <c r="AG34" s="317"/>
      <c r="AH34" s="317"/>
      <c r="AI34" s="317"/>
      <c r="AJ34" s="318"/>
      <c r="AK34" s="106"/>
      <c r="AL34" s="106"/>
    </row>
    <row r="35" spans="1:38" ht="14" customHeight="1" x14ac:dyDescent="0.2">
      <c r="A35" s="106"/>
      <c r="B35" s="106"/>
      <c r="C35" s="337"/>
      <c r="D35" s="337"/>
      <c r="E35" s="337"/>
      <c r="F35" s="337"/>
      <c r="G35" s="337"/>
      <c r="H35" s="337"/>
      <c r="I35" s="338"/>
      <c r="J35" s="109"/>
      <c r="K35" s="310"/>
      <c r="L35" s="311"/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2"/>
      <c r="X35" s="312"/>
      <c r="Y35" s="312"/>
      <c r="Z35" s="312"/>
      <c r="AA35" s="312"/>
      <c r="AB35" s="312"/>
      <c r="AC35" s="312"/>
      <c r="AD35" s="319"/>
      <c r="AE35" s="320"/>
      <c r="AF35" s="320"/>
      <c r="AG35" s="320"/>
      <c r="AH35" s="320"/>
      <c r="AI35" s="320"/>
      <c r="AJ35" s="321"/>
      <c r="AK35" s="106"/>
      <c r="AL35" s="106"/>
    </row>
    <row r="36" spans="1:38" ht="14" customHeight="1" x14ac:dyDescent="0.2">
      <c r="A36" s="106"/>
      <c r="B36" s="106"/>
      <c r="C36" s="337"/>
      <c r="D36" s="337"/>
      <c r="E36" s="337"/>
      <c r="F36" s="337"/>
      <c r="G36" s="337"/>
      <c r="H36" s="337"/>
      <c r="I36" s="338"/>
      <c r="J36" s="1"/>
      <c r="K36" s="310" t="s">
        <v>322</v>
      </c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/>
      <c r="W36" s="312" t="str">
        <f>IF($J36="X",IF(AND($M$27&gt;=0,$M$27&lt;=124.3),962.69,IF(AND($M$27&gt;=124.31,$M$27&lt;=203),881.47,IF($M$27&gt;=203.01,836.92,"Valore non previsto dalle tabelle UCS"))),"")</f>
        <v/>
      </c>
      <c r="X36" s="312"/>
      <c r="Y36" s="312"/>
      <c r="Z36" s="312"/>
      <c r="AA36" s="312"/>
      <c r="AB36" s="312"/>
      <c r="AC36" s="312"/>
      <c r="AD36" s="313" t="str">
        <f>IFERROR($M$27*W36,"")</f>
        <v/>
      </c>
      <c r="AE36" s="313"/>
      <c r="AF36" s="313"/>
      <c r="AG36" s="313"/>
      <c r="AH36" s="313"/>
      <c r="AI36" s="313"/>
      <c r="AJ36" s="313"/>
      <c r="AK36" s="106"/>
      <c r="AL36" s="106"/>
    </row>
    <row r="37" spans="1:38" ht="14" customHeight="1" x14ac:dyDescent="0.2">
      <c r="A37" s="106"/>
      <c r="B37" s="106"/>
      <c r="C37" s="337" t="s">
        <v>315</v>
      </c>
      <c r="D37" s="337"/>
      <c r="E37" s="337"/>
      <c r="F37" s="337"/>
      <c r="G37" s="337"/>
      <c r="H37" s="337"/>
      <c r="I37" s="338"/>
      <c r="J37" s="1"/>
      <c r="K37" s="310" t="s">
        <v>318</v>
      </c>
      <c r="L37" s="311"/>
      <c r="M37" s="311"/>
      <c r="N37" s="311"/>
      <c r="O37" s="311"/>
      <c r="P37" s="311"/>
      <c r="Q37" s="311"/>
      <c r="R37" s="311"/>
      <c r="S37" s="311"/>
      <c r="T37" s="311"/>
      <c r="U37" s="311"/>
      <c r="V37" s="311"/>
      <c r="W37" s="312" t="str">
        <f>IF($J37="X",IF(AND($M$27&gt;=0,$M$27&lt;=48.3),734.84,IF(AND($M$27&gt;=48.31,$M$27&lt;=62.75),696.02,IF($M$27&gt;=62.76,680.35,"Valore non previsto dalle tabelle UCS"))),"")</f>
        <v/>
      </c>
      <c r="X37" s="312"/>
      <c r="Y37" s="312"/>
      <c r="Z37" s="312"/>
      <c r="AA37" s="312"/>
      <c r="AB37" s="312"/>
      <c r="AC37" s="312"/>
      <c r="AD37" s="313" t="str">
        <f>IFERROR($M$27*W37,"")</f>
        <v/>
      </c>
      <c r="AE37" s="313"/>
      <c r="AF37" s="313"/>
      <c r="AG37" s="313"/>
      <c r="AH37" s="313"/>
      <c r="AI37" s="313"/>
      <c r="AJ37" s="313"/>
      <c r="AK37" s="106"/>
      <c r="AL37" s="106"/>
    </row>
    <row r="38" spans="1:38" ht="14" customHeight="1" x14ac:dyDescent="0.2">
      <c r="A38" s="106"/>
      <c r="B38" s="106"/>
      <c r="C38" s="337"/>
      <c r="D38" s="337"/>
      <c r="E38" s="337"/>
      <c r="F38" s="337"/>
      <c r="G38" s="337"/>
      <c r="H38" s="337"/>
      <c r="I38" s="338"/>
      <c r="J38" s="1"/>
      <c r="K38" s="310" t="s">
        <v>320</v>
      </c>
      <c r="L38" s="311"/>
      <c r="M38" s="311"/>
      <c r="N38" s="311"/>
      <c r="O38" s="311"/>
      <c r="P38" s="311"/>
      <c r="Q38" s="311"/>
      <c r="R38" s="311"/>
      <c r="S38" s="311"/>
      <c r="T38" s="311"/>
      <c r="U38" s="311"/>
      <c r="V38" s="311"/>
      <c r="W38" s="312" t="str">
        <f>IF($J38="X",IF(AND($M$27&gt;=0,$M$27&lt;=61.5),779.12,IF(AND($M$27&gt;=61.51,$M$27&lt;=72.05),727.93,IF($M$27&gt;=72.06,688.02,"Valore non previsto dalle tabelle UCS"))),"")</f>
        <v/>
      </c>
      <c r="X38" s="312"/>
      <c r="Y38" s="312"/>
      <c r="Z38" s="312"/>
      <c r="AA38" s="312"/>
      <c r="AB38" s="312"/>
      <c r="AC38" s="312"/>
      <c r="AD38" s="316" t="str">
        <f>IFERROR($M$27*W38,"")</f>
        <v/>
      </c>
      <c r="AE38" s="317"/>
      <c r="AF38" s="317"/>
      <c r="AG38" s="317"/>
      <c r="AH38" s="317"/>
      <c r="AI38" s="317"/>
      <c r="AJ38" s="318"/>
      <c r="AK38" s="106"/>
      <c r="AL38" s="106"/>
    </row>
    <row r="39" spans="1:38" ht="14" customHeight="1" x14ac:dyDescent="0.2">
      <c r="A39" s="106"/>
      <c r="B39" s="106"/>
      <c r="C39" s="337"/>
      <c r="D39" s="337"/>
      <c r="E39" s="337"/>
      <c r="F39" s="337"/>
      <c r="G39" s="337"/>
      <c r="H39" s="337"/>
      <c r="I39" s="338"/>
      <c r="J39" s="110"/>
      <c r="K39" s="310"/>
      <c r="L39" s="311"/>
      <c r="M39" s="311"/>
      <c r="N39" s="311"/>
      <c r="O39" s="311"/>
      <c r="P39" s="311"/>
      <c r="Q39" s="311"/>
      <c r="R39" s="311"/>
      <c r="S39" s="311"/>
      <c r="T39" s="311"/>
      <c r="U39" s="311"/>
      <c r="V39" s="311"/>
      <c r="W39" s="312"/>
      <c r="X39" s="312"/>
      <c r="Y39" s="312"/>
      <c r="Z39" s="312"/>
      <c r="AA39" s="312"/>
      <c r="AB39" s="312"/>
      <c r="AC39" s="312"/>
      <c r="AD39" s="319"/>
      <c r="AE39" s="320"/>
      <c r="AF39" s="320"/>
      <c r="AG39" s="320"/>
      <c r="AH39" s="320"/>
      <c r="AI39" s="320"/>
      <c r="AJ39" s="321"/>
      <c r="AK39" s="106"/>
      <c r="AL39" s="106"/>
    </row>
    <row r="40" spans="1:38" ht="14" customHeight="1" x14ac:dyDescent="0.2">
      <c r="A40" s="106"/>
      <c r="B40" s="106"/>
      <c r="C40" s="337"/>
      <c r="D40" s="337"/>
      <c r="E40" s="337"/>
      <c r="F40" s="337"/>
      <c r="G40" s="337"/>
      <c r="H40" s="337"/>
      <c r="I40" s="338"/>
      <c r="J40" s="1"/>
      <c r="K40" s="310" t="s">
        <v>323</v>
      </c>
      <c r="L40" s="311"/>
      <c r="M40" s="311"/>
      <c r="N40" s="311"/>
      <c r="O40" s="311"/>
      <c r="P40" s="311"/>
      <c r="Q40" s="311"/>
      <c r="R40" s="311"/>
      <c r="S40" s="311"/>
      <c r="T40" s="311"/>
      <c r="U40" s="311"/>
      <c r="V40" s="311"/>
      <c r="W40" s="312" t="str">
        <f>IF($J40="X",IF(AND($M$27&gt;=0,$M$27&lt;=73.5),1075.66,IF($M$27&gt;=73.51,1034.91,"Valore non previsto dalle tabelle UCS")),"")</f>
        <v/>
      </c>
      <c r="X40" s="312"/>
      <c r="Y40" s="312"/>
      <c r="Z40" s="312"/>
      <c r="AA40" s="312"/>
      <c r="AB40" s="312"/>
      <c r="AC40" s="312"/>
      <c r="AD40" s="316" t="str">
        <f>IFERROR($M$27*W40,"")</f>
        <v/>
      </c>
      <c r="AE40" s="317"/>
      <c r="AF40" s="317"/>
      <c r="AG40" s="317"/>
      <c r="AH40" s="317"/>
      <c r="AI40" s="317"/>
      <c r="AJ40" s="318"/>
      <c r="AK40" s="106"/>
      <c r="AL40" s="106"/>
    </row>
    <row r="41" spans="1:38" ht="14" customHeight="1" x14ac:dyDescent="0.2">
      <c r="A41" s="106"/>
      <c r="B41" s="106"/>
      <c r="C41" s="337"/>
      <c r="D41" s="337"/>
      <c r="E41" s="337"/>
      <c r="F41" s="337"/>
      <c r="G41" s="337"/>
      <c r="H41" s="337"/>
      <c r="I41" s="338"/>
      <c r="J41" s="108"/>
      <c r="K41" s="342"/>
      <c r="L41" s="343"/>
      <c r="M41" s="343"/>
      <c r="N41" s="343"/>
      <c r="O41" s="343"/>
      <c r="P41" s="343"/>
      <c r="Q41" s="343"/>
      <c r="R41" s="343"/>
      <c r="S41" s="343"/>
      <c r="T41" s="343"/>
      <c r="U41" s="343"/>
      <c r="V41" s="343"/>
      <c r="W41" s="312"/>
      <c r="X41" s="312"/>
      <c r="Y41" s="312"/>
      <c r="Z41" s="312"/>
      <c r="AA41" s="312"/>
      <c r="AB41" s="312"/>
      <c r="AC41" s="312"/>
      <c r="AD41" s="319"/>
      <c r="AE41" s="320"/>
      <c r="AF41" s="320"/>
      <c r="AG41" s="320"/>
      <c r="AH41" s="320"/>
      <c r="AI41" s="320"/>
      <c r="AJ41" s="321"/>
      <c r="AK41" s="106"/>
      <c r="AL41" s="106"/>
    </row>
    <row r="42" spans="1:38" ht="14" customHeight="1" x14ac:dyDescent="0.2">
      <c r="A42" s="106"/>
      <c r="B42" s="106"/>
      <c r="C42" s="337" t="s">
        <v>317</v>
      </c>
      <c r="D42" s="337"/>
      <c r="E42" s="337"/>
      <c r="F42" s="337"/>
      <c r="G42" s="337"/>
      <c r="H42" s="337"/>
      <c r="I42" s="338"/>
      <c r="J42" s="1"/>
      <c r="K42" s="310" t="s">
        <v>318</v>
      </c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2" t="str">
        <f>IF($J42="X",IF(AND($M$27&gt;=0,$M$27&lt;=65),733.3,IF($M$27&gt;=65.01,752.33,"Valore non previsto dalle tabelle UCS")),"")</f>
        <v/>
      </c>
      <c r="X42" s="312"/>
      <c r="Y42" s="312"/>
      <c r="Z42" s="312"/>
      <c r="AA42" s="312"/>
      <c r="AB42" s="312"/>
      <c r="AC42" s="312"/>
      <c r="AD42" s="313" t="str">
        <f>IFERROR($M$27*W42,"")</f>
        <v/>
      </c>
      <c r="AE42" s="313"/>
      <c r="AF42" s="313"/>
      <c r="AG42" s="313"/>
      <c r="AH42" s="313"/>
      <c r="AI42" s="313"/>
      <c r="AJ42" s="313"/>
      <c r="AK42" s="106"/>
      <c r="AL42" s="106"/>
    </row>
    <row r="43" spans="1:38" ht="14" customHeight="1" x14ac:dyDescent="0.2">
      <c r="A43" s="106"/>
      <c r="B43" s="106"/>
      <c r="C43" s="337"/>
      <c r="D43" s="337"/>
      <c r="E43" s="337"/>
      <c r="F43" s="337"/>
      <c r="G43" s="337"/>
      <c r="H43" s="337"/>
      <c r="I43" s="338"/>
      <c r="J43" s="1"/>
      <c r="K43" s="310" t="s">
        <v>320</v>
      </c>
      <c r="L43" s="311"/>
      <c r="M43" s="311"/>
      <c r="N43" s="311"/>
      <c r="O43" s="311"/>
      <c r="P43" s="311"/>
      <c r="Q43" s="311"/>
      <c r="R43" s="311"/>
      <c r="S43" s="311"/>
      <c r="T43" s="311"/>
      <c r="U43" s="311"/>
      <c r="V43" s="311"/>
      <c r="W43" s="312" t="str">
        <f>IF(J43="x",IF(M27&gt;=0,893.72,"Valore non previsto dalle tabelle UCS"),"")</f>
        <v/>
      </c>
      <c r="X43" s="312"/>
      <c r="Y43" s="312"/>
      <c r="Z43" s="312"/>
      <c r="AA43" s="312"/>
      <c r="AB43" s="312"/>
      <c r="AC43" s="312"/>
      <c r="AD43" s="316" t="str">
        <f>IFERROR($M$27*W43,"")</f>
        <v/>
      </c>
      <c r="AE43" s="317"/>
      <c r="AF43" s="317"/>
      <c r="AG43" s="317"/>
      <c r="AH43" s="317"/>
      <c r="AI43" s="317"/>
      <c r="AJ43" s="318"/>
      <c r="AK43" s="106"/>
      <c r="AL43" s="106"/>
    </row>
    <row r="44" spans="1:38" ht="14" customHeight="1" x14ac:dyDescent="0.2">
      <c r="A44" s="106"/>
      <c r="B44" s="106"/>
      <c r="C44" s="337"/>
      <c r="D44" s="337"/>
      <c r="E44" s="337"/>
      <c r="F44" s="337"/>
      <c r="G44" s="337"/>
      <c r="H44" s="337"/>
      <c r="I44" s="338"/>
      <c r="J44" s="110"/>
      <c r="K44" s="310"/>
      <c r="L44" s="311"/>
      <c r="M44" s="311"/>
      <c r="N44" s="311"/>
      <c r="O44" s="311"/>
      <c r="P44" s="311"/>
      <c r="Q44" s="311"/>
      <c r="R44" s="311"/>
      <c r="S44" s="311"/>
      <c r="T44" s="311"/>
      <c r="U44" s="311"/>
      <c r="V44" s="311"/>
      <c r="W44" s="312"/>
      <c r="X44" s="312"/>
      <c r="Y44" s="312"/>
      <c r="Z44" s="312"/>
      <c r="AA44" s="312"/>
      <c r="AB44" s="312"/>
      <c r="AC44" s="312"/>
      <c r="AD44" s="319"/>
      <c r="AE44" s="320"/>
      <c r="AF44" s="320"/>
      <c r="AG44" s="320"/>
      <c r="AH44" s="320"/>
      <c r="AI44" s="320"/>
      <c r="AJ44" s="321"/>
      <c r="AK44" s="106"/>
      <c r="AL44" s="106"/>
    </row>
    <row r="45" spans="1:38" ht="14" customHeight="1" x14ac:dyDescent="0.2">
      <c r="A45" s="106"/>
      <c r="B45" s="106"/>
      <c r="C45" s="337"/>
      <c r="D45" s="337"/>
      <c r="E45" s="337"/>
      <c r="F45" s="337"/>
      <c r="G45" s="337"/>
      <c r="H45" s="337"/>
      <c r="I45" s="338"/>
      <c r="J45" s="1"/>
      <c r="K45" s="322" t="s">
        <v>323</v>
      </c>
      <c r="L45" s="323"/>
      <c r="M45" s="323"/>
      <c r="N45" s="323"/>
      <c r="O45" s="323"/>
      <c r="P45" s="323"/>
      <c r="Q45" s="323"/>
      <c r="R45" s="323"/>
      <c r="S45" s="323"/>
      <c r="T45" s="323"/>
      <c r="U45" s="323"/>
      <c r="V45" s="323"/>
      <c r="W45" s="324" t="str">
        <f>IF($J45="X",IF(AND($M$27&gt;=0,$M$27&lt;=345),1051.21,IF(AND($M$27&gt;=345.01,$M$27&lt;=407),1230.47,IF($M$27&gt;=407.01,957.37,"Valore non previsto dalle tabelle UCS"))),"")</f>
        <v/>
      </c>
      <c r="X45" s="325"/>
      <c r="Y45" s="325"/>
      <c r="Z45" s="325"/>
      <c r="AA45" s="325"/>
      <c r="AB45" s="325"/>
      <c r="AC45" s="326"/>
      <c r="AD45" s="316" t="str">
        <f>IFERROR($M$27*W45,"")</f>
        <v/>
      </c>
      <c r="AE45" s="317"/>
      <c r="AF45" s="317"/>
      <c r="AG45" s="317"/>
      <c r="AH45" s="317"/>
      <c r="AI45" s="317"/>
      <c r="AJ45" s="318"/>
      <c r="AK45" s="106"/>
      <c r="AL45" s="106"/>
    </row>
    <row r="46" spans="1:38" ht="14" customHeight="1" x14ac:dyDescent="0.2">
      <c r="A46" s="106"/>
      <c r="B46" s="106"/>
      <c r="C46" s="337"/>
      <c r="D46" s="337"/>
      <c r="E46" s="337"/>
      <c r="F46" s="337"/>
      <c r="G46" s="337"/>
      <c r="H46" s="337"/>
      <c r="I46" s="338"/>
      <c r="J46" s="109"/>
      <c r="K46" s="310"/>
      <c r="L46" s="311"/>
      <c r="M46" s="311"/>
      <c r="N46" s="311"/>
      <c r="O46" s="311"/>
      <c r="P46" s="311"/>
      <c r="Q46" s="311"/>
      <c r="R46" s="311"/>
      <c r="S46" s="311"/>
      <c r="T46" s="311"/>
      <c r="U46" s="311"/>
      <c r="V46" s="311"/>
      <c r="W46" s="327"/>
      <c r="X46" s="328"/>
      <c r="Y46" s="328"/>
      <c r="Z46" s="328"/>
      <c r="AA46" s="328"/>
      <c r="AB46" s="328"/>
      <c r="AC46" s="329"/>
      <c r="AD46" s="319"/>
      <c r="AE46" s="320"/>
      <c r="AF46" s="320"/>
      <c r="AG46" s="320"/>
      <c r="AH46" s="320"/>
      <c r="AI46" s="320"/>
      <c r="AJ46" s="321"/>
      <c r="AK46" s="106"/>
      <c r="AL46" s="106"/>
    </row>
    <row r="47" spans="1:38" ht="14" customHeight="1" x14ac:dyDescent="0.2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</row>
    <row r="48" spans="1:38" ht="14" customHeight="1" x14ac:dyDescent="0.2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</row>
    <row r="49" spans="1:38" ht="14" customHeight="1" x14ac:dyDescent="0.2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</row>
    <row r="50" spans="1:38" ht="14" customHeight="1" x14ac:dyDescent="0.2">
      <c r="A50" s="106"/>
      <c r="B50" s="106"/>
      <c r="C50" s="344" t="s">
        <v>350</v>
      </c>
      <c r="D50" s="345"/>
      <c r="E50" s="345"/>
      <c r="F50" s="345"/>
      <c r="G50" s="345"/>
      <c r="H50" s="345"/>
      <c r="I50" s="34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</row>
    <row r="51" spans="1:38" ht="14" customHeight="1" x14ac:dyDescent="0.2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</row>
    <row r="52" spans="1:38" ht="14" customHeight="1" x14ac:dyDescent="0.2">
      <c r="A52" s="106"/>
      <c r="B52" s="106"/>
      <c r="C52" s="106"/>
      <c r="D52" s="1"/>
      <c r="E52" s="106"/>
      <c r="F52" s="106" t="s">
        <v>351</v>
      </c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</row>
    <row r="53" spans="1:38" ht="14" customHeight="1" x14ac:dyDescent="0.2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</row>
    <row r="54" spans="1:38" ht="14" customHeight="1" x14ac:dyDescent="0.2">
      <c r="A54" s="106"/>
      <c r="B54" s="106"/>
      <c r="C54" s="106"/>
      <c r="D54" s="106"/>
      <c r="E54" s="106" t="s">
        <v>353</v>
      </c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314"/>
      <c r="R54" s="314"/>
      <c r="S54" s="314"/>
      <c r="T54" s="314"/>
      <c r="U54" s="314"/>
      <c r="V54" s="106"/>
      <c r="W54" s="106"/>
      <c r="X54" s="111" t="s">
        <v>352</v>
      </c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</row>
    <row r="55" spans="1:38" ht="14" customHeight="1" x14ac:dyDescent="0.2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</row>
    <row r="56" spans="1:38" ht="14" customHeight="1" x14ac:dyDescent="0.2">
      <c r="A56" s="106"/>
      <c r="B56" s="106"/>
      <c r="C56" s="106"/>
      <c r="D56" s="106"/>
      <c r="E56" s="106" t="s">
        <v>354</v>
      </c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330" t="str">
        <f>IF(D52="x",IF(AND(Q54&gt;=0,Q54&lt;=499),53656.27,IF(AND(Q54&gt;499,Q54&lt;=799),102491.64,IF(AND(Q54&gt;799,Q54&lt;=1000),146680.44,IF(AND(Q54&gt;1000,Q54&lt;=2000),267256.56,IF(AND(Q54&gt;2000,Q54&lt;=3000),323012.33,IF(AND(Q54&gt;3000,Q54&lt;4000),363712.4,IF(AND(Q54&gt;=4000,Q54&lt;=5000),404412.46,IF(AND(Q54&gt;5000,Q54&lt;6000),479151.32,IF(Q54&gt;=6000,553890.18,"Valore non compreso nelle tabelle UCS"))))))))),"")</f>
        <v/>
      </c>
      <c r="T56" s="331"/>
      <c r="U56" s="331"/>
      <c r="V56" s="331"/>
      <c r="W56" s="331"/>
      <c r="X56" s="331"/>
      <c r="Y56" s="332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</row>
    <row r="57" spans="1:38" ht="14" customHeight="1" x14ac:dyDescent="0.2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333"/>
      <c r="T57" s="334"/>
      <c r="U57" s="334"/>
      <c r="V57" s="334"/>
      <c r="W57" s="334"/>
      <c r="X57" s="334"/>
      <c r="Y57" s="335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</row>
    <row r="58" spans="1:38" ht="14" customHeight="1" x14ac:dyDescent="0.2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</row>
    <row r="59" spans="1:38" ht="14" customHeight="1" x14ac:dyDescent="0.2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</row>
    <row r="60" spans="1:38" ht="14" customHeight="1" x14ac:dyDescent="0.2">
      <c r="A60" s="106"/>
      <c r="B60" s="106"/>
      <c r="C60" s="106"/>
      <c r="D60" s="1"/>
      <c r="E60" s="106"/>
      <c r="F60" s="106" t="s">
        <v>355</v>
      </c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</row>
    <row r="61" spans="1:38" ht="14" customHeight="1" x14ac:dyDescent="0.2">
      <c r="A61" s="106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</row>
    <row r="62" spans="1:38" ht="14" customHeight="1" x14ac:dyDescent="0.2">
      <c r="A62" s="106"/>
      <c r="B62" s="106"/>
      <c r="C62" s="106"/>
      <c r="D62" s="106"/>
      <c r="E62" s="106" t="s">
        <v>353</v>
      </c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314"/>
      <c r="R62" s="314"/>
      <c r="S62" s="314"/>
      <c r="T62" s="314"/>
      <c r="U62" s="314"/>
      <c r="V62" s="106"/>
      <c r="W62" s="106"/>
      <c r="X62" s="111" t="s">
        <v>352</v>
      </c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</row>
    <row r="63" spans="1:38" ht="14" customHeight="1" x14ac:dyDescent="0.2">
      <c r="A63" s="106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</row>
    <row r="64" spans="1:38" ht="14" customHeight="1" x14ac:dyDescent="0.2">
      <c r="A64" s="106"/>
      <c r="B64" s="106"/>
      <c r="C64" s="106"/>
      <c r="D64" s="106"/>
      <c r="E64" s="106" t="s">
        <v>354</v>
      </c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315" t="str">
        <f>IF(D60="x",IF(AND(Q62&gt;=0,Q62&lt;=499),59021.89,IF(AND(Q62&gt;499,Q62&lt;=799),112740.81,IF(AND(Q62&gt;799,Q62&lt;=1000),161348.48,IF(AND(Q62&gt;1000,Q62&lt;=2000),293982.22,IF(AND(Q62&gt;2000,Q62&lt;=3000),355313.57,IF(AND(Q62&gt;3000,Q62&lt;4000),400083.64,IF(AND(Q62&gt;=4000,Q62&lt;=5000),444853.71,IF(AND(Q62&gt;5000,Q62&lt;6000),527066.46,IF(Q62&gt;=6000,609279.21,"Valore non compreso nelle tabelle UCS"))))))))),"")</f>
        <v/>
      </c>
      <c r="T64" s="315"/>
      <c r="U64" s="315"/>
      <c r="V64" s="315"/>
      <c r="W64" s="315"/>
      <c r="X64" s="315"/>
      <c r="Y64" s="315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</row>
    <row r="65" spans="1:38" ht="14" customHeight="1" x14ac:dyDescent="0.2">
      <c r="A65" s="106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315"/>
      <c r="T65" s="315"/>
      <c r="U65" s="315"/>
      <c r="V65" s="315"/>
      <c r="W65" s="315"/>
      <c r="X65" s="315"/>
      <c r="Y65" s="315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</row>
    <row r="66" spans="1:38" ht="14" customHeight="1" x14ac:dyDescent="0.2">
      <c r="A66" s="106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</row>
  </sheetData>
  <sheetProtection algorithmName="SHA-512" hashValue="M4srGhKlVrWH5dEvQRqGOVLlYDleOv621FPds+2qaQHKD2pROdi6I9LefJl/NuR/0nfrgGQT225cmW121V/BVQ==" saltValue="daPezc8q5GC7w3MgoEyD4A==" spinCount="100000" sheet="1" objects="1" scenarios="1" selectLockedCells="1"/>
  <mergeCells count="85">
    <mergeCell ref="C50:I50"/>
    <mergeCell ref="C42:I46"/>
    <mergeCell ref="C7:I8"/>
    <mergeCell ref="A1:AF1"/>
    <mergeCell ref="W20:AC20"/>
    <mergeCell ref="W9:AC9"/>
    <mergeCell ref="C9:I14"/>
    <mergeCell ref="C15:I19"/>
    <mergeCell ref="B3:H3"/>
    <mergeCell ref="AD10:AJ11"/>
    <mergeCell ref="AD14:AJ14"/>
    <mergeCell ref="AD15:AJ15"/>
    <mergeCell ref="W15:AC15"/>
    <mergeCell ref="W14:AC14"/>
    <mergeCell ref="AD20:AJ20"/>
    <mergeCell ref="K5:L5"/>
    <mergeCell ref="M5:Q5"/>
    <mergeCell ref="AD9:AJ9"/>
    <mergeCell ref="C37:I41"/>
    <mergeCell ref="K37:V37"/>
    <mergeCell ref="W37:AC37"/>
    <mergeCell ref="AD37:AJ37"/>
    <mergeCell ref="K38:V39"/>
    <mergeCell ref="W38:AC39"/>
    <mergeCell ref="AD38:AJ39"/>
    <mergeCell ref="W40:AC41"/>
    <mergeCell ref="AD40:AJ41"/>
    <mergeCell ref="K40:V41"/>
    <mergeCell ref="J7:V8"/>
    <mergeCell ref="W7:AC8"/>
    <mergeCell ref="AD7:AJ8"/>
    <mergeCell ref="K9:V9"/>
    <mergeCell ref="K12:V13"/>
    <mergeCell ref="K10:V11"/>
    <mergeCell ref="AD12:AJ13"/>
    <mergeCell ref="C20:I24"/>
    <mergeCell ref="W10:AC11"/>
    <mergeCell ref="W12:AC13"/>
    <mergeCell ref="W16:AC17"/>
    <mergeCell ref="W18:AC19"/>
    <mergeCell ref="W21:AC22"/>
    <mergeCell ref="W23:AC24"/>
    <mergeCell ref="K23:V24"/>
    <mergeCell ref="K21:V22"/>
    <mergeCell ref="K18:V19"/>
    <mergeCell ref="K16:V17"/>
    <mergeCell ref="K14:V14"/>
    <mergeCell ref="K15:V15"/>
    <mergeCell ref="K20:V20"/>
    <mergeCell ref="AD16:AJ17"/>
    <mergeCell ref="AD18:AJ19"/>
    <mergeCell ref="AD21:AJ22"/>
    <mergeCell ref="AD23:AJ24"/>
    <mergeCell ref="K27:L27"/>
    <mergeCell ref="M27:Q27"/>
    <mergeCell ref="C29:I30"/>
    <mergeCell ref="J29:V30"/>
    <mergeCell ref="W29:AC30"/>
    <mergeCell ref="AD29:AJ30"/>
    <mergeCell ref="C31:I36"/>
    <mergeCell ref="K31:V31"/>
    <mergeCell ref="W31:AC31"/>
    <mergeCell ref="AD31:AJ31"/>
    <mergeCell ref="K32:V33"/>
    <mergeCell ref="W32:AC33"/>
    <mergeCell ref="AD32:AJ33"/>
    <mergeCell ref="K34:V35"/>
    <mergeCell ref="W34:AC35"/>
    <mergeCell ref="AD34:AJ35"/>
    <mergeCell ref="K36:V36"/>
    <mergeCell ref="W36:AC36"/>
    <mergeCell ref="AD36:AJ36"/>
    <mergeCell ref="Q62:U62"/>
    <mergeCell ref="S64:Y65"/>
    <mergeCell ref="AD43:AJ44"/>
    <mergeCell ref="K45:V46"/>
    <mergeCell ref="W45:AC46"/>
    <mergeCell ref="AD45:AJ46"/>
    <mergeCell ref="S56:Y57"/>
    <mergeCell ref="Q54:U54"/>
    <mergeCell ref="K42:V42"/>
    <mergeCell ref="W42:AC42"/>
    <mergeCell ref="AD42:AJ42"/>
    <mergeCell ref="K43:V44"/>
    <mergeCell ref="W43:AC44"/>
  </mergeCells>
  <dataValidations count="1">
    <dataValidation operator="equal" allowBlank="1" showInputMessage="1" showErrorMessage="1" sqref="J9:J23 J31:J45" xr:uid="{B9801745-3160-8C4C-8840-77E171B020E6}"/>
  </dataValidations>
  <pageMargins left="0.7" right="0.7" top="0.75" bottom="0.75" header="0.3" footer="0.3"/>
  <pageSetup paperSize="9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18D03-8AE7-F34B-937D-9E35AAA735D0}">
  <dimension ref="A1:CY118"/>
  <sheetViews>
    <sheetView zoomScale="140" zoomScaleNormal="140" workbookViewId="0">
      <selection activeCell="AR28" sqref="AR28:AT30"/>
    </sheetView>
  </sheetViews>
  <sheetFormatPr baseColWidth="10" defaultColWidth="3.83203125" defaultRowHeight="14" customHeight="1" x14ac:dyDescent="0.15"/>
  <cols>
    <col min="1" max="73" width="2.33203125" style="2" customWidth="1"/>
    <col min="74" max="83" width="3.83203125" style="2"/>
    <col min="84" max="84" width="12.5" style="2" bestFit="1" customWidth="1"/>
    <col min="85" max="307" width="3.83203125" style="2"/>
    <col min="308" max="308" width="5" style="2" customWidth="1"/>
    <col min="309" max="313" width="3.83203125" style="2"/>
    <col min="314" max="314" width="4.6640625" style="2" customWidth="1"/>
    <col min="315" max="321" width="3.83203125" style="2"/>
    <col min="322" max="322" width="5.5" style="2" customWidth="1"/>
    <col min="323" max="563" width="3.83203125" style="2"/>
    <col min="564" max="564" width="5" style="2" customWidth="1"/>
    <col min="565" max="569" width="3.83203125" style="2"/>
    <col min="570" max="570" width="4.6640625" style="2" customWidth="1"/>
    <col min="571" max="577" width="3.83203125" style="2"/>
    <col min="578" max="578" width="5.5" style="2" customWidth="1"/>
    <col min="579" max="819" width="3.83203125" style="2"/>
    <col min="820" max="820" width="5" style="2" customWidth="1"/>
    <col min="821" max="825" width="3.83203125" style="2"/>
    <col min="826" max="826" width="4.6640625" style="2" customWidth="1"/>
    <col min="827" max="833" width="3.83203125" style="2"/>
    <col min="834" max="834" width="5.5" style="2" customWidth="1"/>
    <col min="835" max="1075" width="3.83203125" style="2"/>
    <col min="1076" max="1076" width="5" style="2" customWidth="1"/>
    <col min="1077" max="1081" width="3.83203125" style="2"/>
    <col min="1082" max="1082" width="4.6640625" style="2" customWidth="1"/>
    <col min="1083" max="1089" width="3.83203125" style="2"/>
    <col min="1090" max="1090" width="5.5" style="2" customWidth="1"/>
    <col min="1091" max="1331" width="3.83203125" style="2"/>
    <col min="1332" max="1332" width="5" style="2" customWidth="1"/>
    <col min="1333" max="1337" width="3.83203125" style="2"/>
    <col min="1338" max="1338" width="4.6640625" style="2" customWidth="1"/>
    <col min="1339" max="1345" width="3.83203125" style="2"/>
    <col min="1346" max="1346" width="5.5" style="2" customWidth="1"/>
    <col min="1347" max="1587" width="3.83203125" style="2"/>
    <col min="1588" max="1588" width="5" style="2" customWidth="1"/>
    <col min="1589" max="1593" width="3.83203125" style="2"/>
    <col min="1594" max="1594" width="4.6640625" style="2" customWidth="1"/>
    <col min="1595" max="1601" width="3.83203125" style="2"/>
    <col min="1602" max="1602" width="5.5" style="2" customWidth="1"/>
    <col min="1603" max="1843" width="3.83203125" style="2"/>
    <col min="1844" max="1844" width="5" style="2" customWidth="1"/>
    <col min="1845" max="1849" width="3.83203125" style="2"/>
    <col min="1850" max="1850" width="4.6640625" style="2" customWidth="1"/>
    <col min="1851" max="1857" width="3.83203125" style="2"/>
    <col min="1858" max="1858" width="5.5" style="2" customWidth="1"/>
    <col min="1859" max="2099" width="3.83203125" style="2"/>
    <col min="2100" max="2100" width="5" style="2" customWidth="1"/>
    <col min="2101" max="2105" width="3.83203125" style="2"/>
    <col min="2106" max="2106" width="4.6640625" style="2" customWidth="1"/>
    <col min="2107" max="2113" width="3.83203125" style="2"/>
    <col min="2114" max="2114" width="5.5" style="2" customWidth="1"/>
    <col min="2115" max="2355" width="3.83203125" style="2"/>
    <col min="2356" max="2356" width="5" style="2" customWidth="1"/>
    <col min="2357" max="2361" width="3.83203125" style="2"/>
    <col min="2362" max="2362" width="4.6640625" style="2" customWidth="1"/>
    <col min="2363" max="2369" width="3.83203125" style="2"/>
    <col min="2370" max="2370" width="5.5" style="2" customWidth="1"/>
    <col min="2371" max="2611" width="3.83203125" style="2"/>
    <col min="2612" max="2612" width="5" style="2" customWidth="1"/>
    <col min="2613" max="2617" width="3.83203125" style="2"/>
    <col min="2618" max="2618" width="4.6640625" style="2" customWidth="1"/>
    <col min="2619" max="2625" width="3.83203125" style="2"/>
    <col min="2626" max="2626" width="5.5" style="2" customWidth="1"/>
    <col min="2627" max="2867" width="3.83203125" style="2"/>
    <col min="2868" max="2868" width="5" style="2" customWidth="1"/>
    <col min="2869" max="2873" width="3.83203125" style="2"/>
    <col min="2874" max="2874" width="4.6640625" style="2" customWidth="1"/>
    <col min="2875" max="2881" width="3.83203125" style="2"/>
    <col min="2882" max="2882" width="5.5" style="2" customWidth="1"/>
    <col min="2883" max="3123" width="3.83203125" style="2"/>
    <col min="3124" max="3124" width="5" style="2" customWidth="1"/>
    <col min="3125" max="3129" width="3.83203125" style="2"/>
    <col min="3130" max="3130" width="4.6640625" style="2" customWidth="1"/>
    <col min="3131" max="3137" width="3.83203125" style="2"/>
    <col min="3138" max="3138" width="5.5" style="2" customWidth="1"/>
    <col min="3139" max="3379" width="3.83203125" style="2"/>
    <col min="3380" max="3380" width="5" style="2" customWidth="1"/>
    <col min="3381" max="3385" width="3.83203125" style="2"/>
    <col min="3386" max="3386" width="4.6640625" style="2" customWidth="1"/>
    <col min="3387" max="3393" width="3.83203125" style="2"/>
    <col min="3394" max="3394" width="5.5" style="2" customWidth="1"/>
    <col min="3395" max="3635" width="3.83203125" style="2"/>
    <col min="3636" max="3636" width="5" style="2" customWidth="1"/>
    <col min="3637" max="3641" width="3.83203125" style="2"/>
    <col min="3642" max="3642" width="4.6640625" style="2" customWidth="1"/>
    <col min="3643" max="3649" width="3.83203125" style="2"/>
    <col min="3650" max="3650" width="5.5" style="2" customWidth="1"/>
    <col min="3651" max="3891" width="3.83203125" style="2"/>
    <col min="3892" max="3892" width="5" style="2" customWidth="1"/>
    <col min="3893" max="3897" width="3.83203125" style="2"/>
    <col min="3898" max="3898" width="4.6640625" style="2" customWidth="1"/>
    <col min="3899" max="3905" width="3.83203125" style="2"/>
    <col min="3906" max="3906" width="5.5" style="2" customWidth="1"/>
    <col min="3907" max="4147" width="3.83203125" style="2"/>
    <col min="4148" max="4148" width="5" style="2" customWidth="1"/>
    <col min="4149" max="4153" width="3.83203125" style="2"/>
    <col min="4154" max="4154" width="4.6640625" style="2" customWidth="1"/>
    <col min="4155" max="4161" width="3.83203125" style="2"/>
    <col min="4162" max="4162" width="5.5" style="2" customWidth="1"/>
    <col min="4163" max="4403" width="3.83203125" style="2"/>
    <col min="4404" max="4404" width="5" style="2" customWidth="1"/>
    <col min="4405" max="4409" width="3.83203125" style="2"/>
    <col min="4410" max="4410" width="4.6640625" style="2" customWidth="1"/>
    <col min="4411" max="4417" width="3.83203125" style="2"/>
    <col min="4418" max="4418" width="5.5" style="2" customWidth="1"/>
    <col min="4419" max="4659" width="3.83203125" style="2"/>
    <col min="4660" max="4660" width="5" style="2" customWidth="1"/>
    <col min="4661" max="4665" width="3.83203125" style="2"/>
    <col min="4666" max="4666" width="4.6640625" style="2" customWidth="1"/>
    <col min="4667" max="4673" width="3.83203125" style="2"/>
    <col min="4674" max="4674" width="5.5" style="2" customWidth="1"/>
    <col min="4675" max="4915" width="3.83203125" style="2"/>
    <col min="4916" max="4916" width="5" style="2" customWidth="1"/>
    <col min="4917" max="4921" width="3.83203125" style="2"/>
    <col min="4922" max="4922" width="4.6640625" style="2" customWidth="1"/>
    <col min="4923" max="4929" width="3.83203125" style="2"/>
    <col min="4930" max="4930" width="5.5" style="2" customWidth="1"/>
    <col min="4931" max="5171" width="3.83203125" style="2"/>
    <col min="5172" max="5172" width="5" style="2" customWidth="1"/>
    <col min="5173" max="5177" width="3.83203125" style="2"/>
    <col min="5178" max="5178" width="4.6640625" style="2" customWidth="1"/>
    <col min="5179" max="5185" width="3.83203125" style="2"/>
    <col min="5186" max="5186" width="5.5" style="2" customWidth="1"/>
    <col min="5187" max="5427" width="3.83203125" style="2"/>
    <col min="5428" max="5428" width="5" style="2" customWidth="1"/>
    <col min="5429" max="5433" width="3.83203125" style="2"/>
    <col min="5434" max="5434" width="4.6640625" style="2" customWidth="1"/>
    <col min="5435" max="5441" width="3.83203125" style="2"/>
    <col min="5442" max="5442" width="5.5" style="2" customWidth="1"/>
    <col min="5443" max="5683" width="3.83203125" style="2"/>
    <col min="5684" max="5684" width="5" style="2" customWidth="1"/>
    <col min="5685" max="5689" width="3.83203125" style="2"/>
    <col min="5690" max="5690" width="4.6640625" style="2" customWidth="1"/>
    <col min="5691" max="5697" width="3.83203125" style="2"/>
    <col min="5698" max="5698" width="5.5" style="2" customWidth="1"/>
    <col min="5699" max="5939" width="3.83203125" style="2"/>
    <col min="5940" max="5940" width="5" style="2" customWidth="1"/>
    <col min="5941" max="5945" width="3.83203125" style="2"/>
    <col min="5946" max="5946" width="4.6640625" style="2" customWidth="1"/>
    <col min="5947" max="5953" width="3.83203125" style="2"/>
    <col min="5954" max="5954" width="5.5" style="2" customWidth="1"/>
    <col min="5955" max="6195" width="3.83203125" style="2"/>
    <col min="6196" max="6196" width="5" style="2" customWidth="1"/>
    <col min="6197" max="6201" width="3.83203125" style="2"/>
    <col min="6202" max="6202" width="4.6640625" style="2" customWidth="1"/>
    <col min="6203" max="6209" width="3.83203125" style="2"/>
    <col min="6210" max="6210" width="5.5" style="2" customWidth="1"/>
    <col min="6211" max="6451" width="3.83203125" style="2"/>
    <col min="6452" max="6452" width="5" style="2" customWidth="1"/>
    <col min="6453" max="6457" width="3.83203125" style="2"/>
    <col min="6458" max="6458" width="4.6640625" style="2" customWidth="1"/>
    <col min="6459" max="6465" width="3.83203125" style="2"/>
    <col min="6466" max="6466" width="5.5" style="2" customWidth="1"/>
    <col min="6467" max="6707" width="3.83203125" style="2"/>
    <col min="6708" max="6708" width="5" style="2" customWidth="1"/>
    <col min="6709" max="6713" width="3.83203125" style="2"/>
    <col min="6714" max="6714" width="4.6640625" style="2" customWidth="1"/>
    <col min="6715" max="6721" width="3.83203125" style="2"/>
    <col min="6722" max="6722" width="5.5" style="2" customWidth="1"/>
    <col min="6723" max="6963" width="3.83203125" style="2"/>
    <col min="6964" max="6964" width="5" style="2" customWidth="1"/>
    <col min="6965" max="6969" width="3.83203125" style="2"/>
    <col min="6970" max="6970" width="4.6640625" style="2" customWidth="1"/>
    <col min="6971" max="6977" width="3.83203125" style="2"/>
    <col min="6978" max="6978" width="5.5" style="2" customWidth="1"/>
    <col min="6979" max="7219" width="3.83203125" style="2"/>
    <col min="7220" max="7220" width="5" style="2" customWidth="1"/>
    <col min="7221" max="7225" width="3.83203125" style="2"/>
    <col min="7226" max="7226" width="4.6640625" style="2" customWidth="1"/>
    <col min="7227" max="7233" width="3.83203125" style="2"/>
    <col min="7234" max="7234" width="5.5" style="2" customWidth="1"/>
    <col min="7235" max="7475" width="3.83203125" style="2"/>
    <col min="7476" max="7476" width="5" style="2" customWidth="1"/>
    <col min="7477" max="7481" width="3.83203125" style="2"/>
    <col min="7482" max="7482" width="4.6640625" style="2" customWidth="1"/>
    <col min="7483" max="7489" width="3.83203125" style="2"/>
    <col min="7490" max="7490" width="5.5" style="2" customWidth="1"/>
    <col min="7491" max="7731" width="3.83203125" style="2"/>
    <col min="7732" max="7732" width="5" style="2" customWidth="1"/>
    <col min="7733" max="7737" width="3.83203125" style="2"/>
    <col min="7738" max="7738" width="4.6640625" style="2" customWidth="1"/>
    <col min="7739" max="7745" width="3.83203125" style="2"/>
    <col min="7746" max="7746" width="5.5" style="2" customWidth="1"/>
    <col min="7747" max="7987" width="3.83203125" style="2"/>
    <col min="7988" max="7988" width="5" style="2" customWidth="1"/>
    <col min="7989" max="7993" width="3.83203125" style="2"/>
    <col min="7994" max="7994" width="4.6640625" style="2" customWidth="1"/>
    <col min="7995" max="8001" width="3.83203125" style="2"/>
    <col min="8002" max="8002" width="5.5" style="2" customWidth="1"/>
    <col min="8003" max="8243" width="3.83203125" style="2"/>
    <col min="8244" max="8244" width="5" style="2" customWidth="1"/>
    <col min="8245" max="8249" width="3.83203125" style="2"/>
    <col min="8250" max="8250" width="4.6640625" style="2" customWidth="1"/>
    <col min="8251" max="8257" width="3.83203125" style="2"/>
    <col min="8258" max="8258" width="5.5" style="2" customWidth="1"/>
    <col min="8259" max="8499" width="3.83203125" style="2"/>
    <col min="8500" max="8500" width="5" style="2" customWidth="1"/>
    <col min="8501" max="8505" width="3.83203125" style="2"/>
    <col min="8506" max="8506" width="4.6640625" style="2" customWidth="1"/>
    <col min="8507" max="8513" width="3.83203125" style="2"/>
    <col min="8514" max="8514" width="5.5" style="2" customWidth="1"/>
    <col min="8515" max="8755" width="3.83203125" style="2"/>
    <col min="8756" max="8756" width="5" style="2" customWidth="1"/>
    <col min="8757" max="8761" width="3.83203125" style="2"/>
    <col min="8762" max="8762" width="4.6640625" style="2" customWidth="1"/>
    <col min="8763" max="8769" width="3.83203125" style="2"/>
    <col min="8770" max="8770" width="5.5" style="2" customWidth="1"/>
    <col min="8771" max="9011" width="3.83203125" style="2"/>
    <col min="9012" max="9012" width="5" style="2" customWidth="1"/>
    <col min="9013" max="9017" width="3.83203125" style="2"/>
    <col min="9018" max="9018" width="4.6640625" style="2" customWidth="1"/>
    <col min="9019" max="9025" width="3.83203125" style="2"/>
    <col min="9026" max="9026" width="5.5" style="2" customWidth="1"/>
    <col min="9027" max="9267" width="3.83203125" style="2"/>
    <col min="9268" max="9268" width="5" style="2" customWidth="1"/>
    <col min="9269" max="9273" width="3.83203125" style="2"/>
    <col min="9274" max="9274" width="4.6640625" style="2" customWidth="1"/>
    <col min="9275" max="9281" width="3.83203125" style="2"/>
    <col min="9282" max="9282" width="5.5" style="2" customWidth="1"/>
    <col min="9283" max="9523" width="3.83203125" style="2"/>
    <col min="9524" max="9524" width="5" style="2" customWidth="1"/>
    <col min="9525" max="9529" width="3.83203125" style="2"/>
    <col min="9530" max="9530" width="4.6640625" style="2" customWidth="1"/>
    <col min="9531" max="9537" width="3.83203125" style="2"/>
    <col min="9538" max="9538" width="5.5" style="2" customWidth="1"/>
    <col min="9539" max="9779" width="3.83203125" style="2"/>
    <col min="9780" max="9780" width="5" style="2" customWidth="1"/>
    <col min="9781" max="9785" width="3.83203125" style="2"/>
    <col min="9786" max="9786" width="4.6640625" style="2" customWidth="1"/>
    <col min="9787" max="9793" width="3.83203125" style="2"/>
    <col min="9794" max="9794" width="5.5" style="2" customWidth="1"/>
    <col min="9795" max="10035" width="3.83203125" style="2"/>
    <col min="10036" max="10036" width="5" style="2" customWidth="1"/>
    <col min="10037" max="10041" width="3.83203125" style="2"/>
    <col min="10042" max="10042" width="4.6640625" style="2" customWidth="1"/>
    <col min="10043" max="10049" width="3.83203125" style="2"/>
    <col min="10050" max="10050" width="5.5" style="2" customWidth="1"/>
    <col min="10051" max="10291" width="3.83203125" style="2"/>
    <col min="10292" max="10292" width="5" style="2" customWidth="1"/>
    <col min="10293" max="10297" width="3.83203125" style="2"/>
    <col min="10298" max="10298" width="4.6640625" style="2" customWidth="1"/>
    <col min="10299" max="10305" width="3.83203125" style="2"/>
    <col min="10306" max="10306" width="5.5" style="2" customWidth="1"/>
    <col min="10307" max="10547" width="3.83203125" style="2"/>
    <col min="10548" max="10548" width="5" style="2" customWidth="1"/>
    <col min="10549" max="10553" width="3.83203125" style="2"/>
    <col min="10554" max="10554" width="4.6640625" style="2" customWidth="1"/>
    <col min="10555" max="10561" width="3.83203125" style="2"/>
    <col min="10562" max="10562" width="5.5" style="2" customWidth="1"/>
    <col min="10563" max="10803" width="3.83203125" style="2"/>
    <col min="10804" max="10804" width="5" style="2" customWidth="1"/>
    <col min="10805" max="10809" width="3.83203125" style="2"/>
    <col min="10810" max="10810" width="4.6640625" style="2" customWidth="1"/>
    <col min="10811" max="10817" width="3.83203125" style="2"/>
    <col min="10818" max="10818" width="5.5" style="2" customWidth="1"/>
    <col min="10819" max="11059" width="3.83203125" style="2"/>
    <col min="11060" max="11060" width="5" style="2" customWidth="1"/>
    <col min="11061" max="11065" width="3.83203125" style="2"/>
    <col min="11066" max="11066" width="4.6640625" style="2" customWidth="1"/>
    <col min="11067" max="11073" width="3.83203125" style="2"/>
    <col min="11074" max="11074" width="5.5" style="2" customWidth="1"/>
    <col min="11075" max="11315" width="3.83203125" style="2"/>
    <col min="11316" max="11316" width="5" style="2" customWidth="1"/>
    <col min="11317" max="11321" width="3.83203125" style="2"/>
    <col min="11322" max="11322" width="4.6640625" style="2" customWidth="1"/>
    <col min="11323" max="11329" width="3.83203125" style="2"/>
    <col min="11330" max="11330" width="5.5" style="2" customWidth="1"/>
    <col min="11331" max="11571" width="3.83203125" style="2"/>
    <col min="11572" max="11572" width="5" style="2" customWidth="1"/>
    <col min="11573" max="11577" width="3.83203125" style="2"/>
    <col min="11578" max="11578" width="4.6640625" style="2" customWidth="1"/>
    <col min="11579" max="11585" width="3.83203125" style="2"/>
    <col min="11586" max="11586" width="5.5" style="2" customWidth="1"/>
    <col min="11587" max="11827" width="3.83203125" style="2"/>
    <col min="11828" max="11828" width="5" style="2" customWidth="1"/>
    <col min="11829" max="11833" width="3.83203125" style="2"/>
    <col min="11834" max="11834" width="4.6640625" style="2" customWidth="1"/>
    <col min="11835" max="11841" width="3.83203125" style="2"/>
    <col min="11842" max="11842" width="5.5" style="2" customWidth="1"/>
    <col min="11843" max="12083" width="3.83203125" style="2"/>
    <col min="12084" max="12084" width="5" style="2" customWidth="1"/>
    <col min="12085" max="12089" width="3.83203125" style="2"/>
    <col min="12090" max="12090" width="4.6640625" style="2" customWidth="1"/>
    <col min="12091" max="12097" width="3.83203125" style="2"/>
    <col min="12098" max="12098" width="5.5" style="2" customWidth="1"/>
    <col min="12099" max="12339" width="3.83203125" style="2"/>
    <col min="12340" max="12340" width="5" style="2" customWidth="1"/>
    <col min="12341" max="12345" width="3.83203125" style="2"/>
    <col min="12346" max="12346" width="4.6640625" style="2" customWidth="1"/>
    <col min="12347" max="12353" width="3.83203125" style="2"/>
    <col min="12354" max="12354" width="5.5" style="2" customWidth="1"/>
    <col min="12355" max="12595" width="3.83203125" style="2"/>
    <col min="12596" max="12596" width="5" style="2" customWidth="1"/>
    <col min="12597" max="12601" width="3.83203125" style="2"/>
    <col min="12602" max="12602" width="4.6640625" style="2" customWidth="1"/>
    <col min="12603" max="12609" width="3.83203125" style="2"/>
    <col min="12610" max="12610" width="5.5" style="2" customWidth="1"/>
    <col min="12611" max="12851" width="3.83203125" style="2"/>
    <col min="12852" max="12852" width="5" style="2" customWidth="1"/>
    <col min="12853" max="12857" width="3.83203125" style="2"/>
    <col min="12858" max="12858" width="4.6640625" style="2" customWidth="1"/>
    <col min="12859" max="12865" width="3.83203125" style="2"/>
    <col min="12866" max="12866" width="5.5" style="2" customWidth="1"/>
    <col min="12867" max="13107" width="3.83203125" style="2"/>
    <col min="13108" max="13108" width="5" style="2" customWidth="1"/>
    <col min="13109" max="13113" width="3.83203125" style="2"/>
    <col min="13114" max="13114" width="4.6640625" style="2" customWidth="1"/>
    <col min="13115" max="13121" width="3.83203125" style="2"/>
    <col min="13122" max="13122" width="5.5" style="2" customWidth="1"/>
    <col min="13123" max="13363" width="3.83203125" style="2"/>
    <col min="13364" max="13364" width="5" style="2" customWidth="1"/>
    <col min="13365" max="13369" width="3.83203125" style="2"/>
    <col min="13370" max="13370" width="4.6640625" style="2" customWidth="1"/>
    <col min="13371" max="13377" width="3.83203125" style="2"/>
    <col min="13378" max="13378" width="5.5" style="2" customWidth="1"/>
    <col min="13379" max="13619" width="3.83203125" style="2"/>
    <col min="13620" max="13620" width="5" style="2" customWidth="1"/>
    <col min="13621" max="13625" width="3.83203125" style="2"/>
    <col min="13626" max="13626" width="4.6640625" style="2" customWidth="1"/>
    <col min="13627" max="13633" width="3.83203125" style="2"/>
    <col min="13634" max="13634" width="5.5" style="2" customWidth="1"/>
    <col min="13635" max="13875" width="3.83203125" style="2"/>
    <col min="13876" max="13876" width="5" style="2" customWidth="1"/>
    <col min="13877" max="13881" width="3.83203125" style="2"/>
    <col min="13882" max="13882" width="4.6640625" style="2" customWidth="1"/>
    <col min="13883" max="13889" width="3.83203125" style="2"/>
    <col min="13890" max="13890" width="5.5" style="2" customWidth="1"/>
    <col min="13891" max="14131" width="3.83203125" style="2"/>
    <col min="14132" max="14132" width="5" style="2" customWidth="1"/>
    <col min="14133" max="14137" width="3.83203125" style="2"/>
    <col min="14138" max="14138" width="4.6640625" style="2" customWidth="1"/>
    <col min="14139" max="14145" width="3.83203125" style="2"/>
    <col min="14146" max="14146" width="5.5" style="2" customWidth="1"/>
    <col min="14147" max="14387" width="3.83203125" style="2"/>
    <col min="14388" max="14388" width="5" style="2" customWidth="1"/>
    <col min="14389" max="14393" width="3.83203125" style="2"/>
    <col min="14394" max="14394" width="4.6640625" style="2" customWidth="1"/>
    <col min="14395" max="14401" width="3.83203125" style="2"/>
    <col min="14402" max="14402" width="5.5" style="2" customWidth="1"/>
    <col min="14403" max="14643" width="3.83203125" style="2"/>
    <col min="14644" max="14644" width="5" style="2" customWidth="1"/>
    <col min="14645" max="14649" width="3.83203125" style="2"/>
    <col min="14650" max="14650" width="4.6640625" style="2" customWidth="1"/>
    <col min="14651" max="14657" width="3.83203125" style="2"/>
    <col min="14658" max="14658" width="5.5" style="2" customWidth="1"/>
    <col min="14659" max="14899" width="3.83203125" style="2"/>
    <col min="14900" max="14900" width="5" style="2" customWidth="1"/>
    <col min="14901" max="14905" width="3.83203125" style="2"/>
    <col min="14906" max="14906" width="4.6640625" style="2" customWidth="1"/>
    <col min="14907" max="14913" width="3.83203125" style="2"/>
    <col min="14914" max="14914" width="5.5" style="2" customWidth="1"/>
    <col min="14915" max="15155" width="3.83203125" style="2"/>
    <col min="15156" max="15156" width="5" style="2" customWidth="1"/>
    <col min="15157" max="15161" width="3.83203125" style="2"/>
    <col min="15162" max="15162" width="4.6640625" style="2" customWidth="1"/>
    <col min="15163" max="15169" width="3.83203125" style="2"/>
    <col min="15170" max="15170" width="5.5" style="2" customWidth="1"/>
    <col min="15171" max="15411" width="3.83203125" style="2"/>
    <col min="15412" max="15412" width="5" style="2" customWidth="1"/>
    <col min="15413" max="15417" width="3.83203125" style="2"/>
    <col min="15418" max="15418" width="4.6640625" style="2" customWidth="1"/>
    <col min="15419" max="15425" width="3.83203125" style="2"/>
    <col min="15426" max="15426" width="5.5" style="2" customWidth="1"/>
    <col min="15427" max="15667" width="3.83203125" style="2"/>
    <col min="15668" max="15668" width="5" style="2" customWidth="1"/>
    <col min="15669" max="15673" width="3.83203125" style="2"/>
    <col min="15674" max="15674" width="4.6640625" style="2" customWidth="1"/>
    <col min="15675" max="15681" width="3.83203125" style="2"/>
    <col min="15682" max="15682" width="5.5" style="2" customWidth="1"/>
    <col min="15683" max="15923" width="3.83203125" style="2"/>
    <col min="15924" max="15924" width="5" style="2" customWidth="1"/>
    <col min="15925" max="15929" width="3.83203125" style="2"/>
    <col min="15930" max="15930" width="4.6640625" style="2" customWidth="1"/>
    <col min="15931" max="15937" width="3.83203125" style="2"/>
    <col min="15938" max="15938" width="5.5" style="2" customWidth="1"/>
    <col min="15939" max="16179" width="3.83203125" style="2"/>
    <col min="16180" max="16180" width="5" style="2" customWidth="1"/>
    <col min="16181" max="16185" width="3.83203125" style="2"/>
    <col min="16186" max="16186" width="4.6640625" style="2" customWidth="1"/>
    <col min="16187" max="16193" width="3.83203125" style="2"/>
    <col min="16194" max="16194" width="5.5" style="2" customWidth="1"/>
    <col min="16195" max="16384" width="3.83203125" style="2"/>
  </cols>
  <sheetData>
    <row r="1" spans="1:103" s="3" customFormat="1" ht="14" customHeight="1" x14ac:dyDescent="0.2">
      <c r="A1" s="349" t="s">
        <v>308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70"/>
      <c r="BU1" s="70"/>
      <c r="BV1" s="5"/>
      <c r="BW1" s="5"/>
      <c r="BX1" s="5"/>
      <c r="BY1" s="5"/>
      <c r="BZ1" s="5"/>
      <c r="CA1" s="5"/>
      <c r="CB1" s="5"/>
      <c r="CI1" s="350" t="s">
        <v>227</v>
      </c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2"/>
    </row>
    <row r="2" spans="1:103" s="3" customFormat="1" ht="14" customHeight="1" x14ac:dyDescent="0.2">
      <c r="A2" s="349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70"/>
      <c r="BU2" s="70"/>
      <c r="BV2" s="5"/>
      <c r="BW2" s="5"/>
      <c r="BX2" s="5"/>
      <c r="BY2" s="5"/>
      <c r="BZ2" s="5"/>
      <c r="CA2" s="5"/>
      <c r="CB2" s="5"/>
      <c r="CI2" s="35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354"/>
    </row>
    <row r="3" spans="1:103" s="3" customFormat="1" ht="14" customHeight="1" x14ac:dyDescent="0.15">
      <c r="A3" s="63"/>
      <c r="B3" s="63"/>
      <c r="C3" s="63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CI3" s="88"/>
      <c r="CY3" s="89"/>
    </row>
    <row r="4" spans="1:103" s="3" customFormat="1" ht="14" customHeight="1" x14ac:dyDescent="0.15">
      <c r="A4" s="68"/>
      <c r="B4" s="68"/>
      <c r="C4" s="68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CI4" s="88"/>
      <c r="CY4" s="89"/>
    </row>
    <row r="5" spans="1:103" s="3" customFormat="1" ht="14" customHeight="1" x14ac:dyDescent="0.15">
      <c r="A5" s="68"/>
      <c r="B5" s="68"/>
      <c r="C5" s="68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355" t="s">
        <v>236</v>
      </c>
      <c r="AS5" s="355"/>
      <c r="AT5" s="355"/>
      <c r="AU5" s="355"/>
      <c r="AV5" s="355"/>
      <c r="AW5" s="355"/>
      <c r="AX5" s="355"/>
      <c r="AY5" s="355"/>
      <c r="AZ5" s="355"/>
      <c r="BA5" s="355"/>
      <c r="BB5" s="355"/>
      <c r="BC5" s="355"/>
      <c r="BD5" s="355"/>
      <c r="BE5" s="355"/>
      <c r="BF5" s="355"/>
      <c r="BG5" s="355"/>
      <c r="BH5" s="355"/>
      <c r="BI5" s="355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CI5" s="88"/>
      <c r="CY5" s="89"/>
    </row>
    <row r="6" spans="1:103" s="3" customFormat="1" ht="14" customHeight="1" x14ac:dyDescent="0.15">
      <c r="A6" s="68"/>
      <c r="B6" s="68"/>
      <c r="C6" s="68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355"/>
      <c r="AS6" s="355"/>
      <c r="AT6" s="355"/>
      <c r="AU6" s="355"/>
      <c r="AV6" s="355"/>
      <c r="AW6" s="355"/>
      <c r="AX6" s="355"/>
      <c r="AY6" s="355"/>
      <c r="AZ6" s="355"/>
      <c r="BA6" s="355"/>
      <c r="BB6" s="355"/>
      <c r="BC6" s="355"/>
      <c r="BD6" s="355"/>
      <c r="BE6" s="355"/>
      <c r="BF6" s="355"/>
      <c r="BG6" s="355"/>
      <c r="BH6" s="355"/>
      <c r="BI6" s="355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CI6" s="88"/>
      <c r="CY6" s="89"/>
    </row>
    <row r="7" spans="1:103" s="3" customFormat="1" ht="14" customHeight="1" x14ac:dyDescent="0.2">
      <c r="A7" s="64"/>
      <c r="B7" s="385" t="s">
        <v>383</v>
      </c>
      <c r="C7" s="385"/>
      <c r="D7" s="356" t="s">
        <v>399</v>
      </c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60" t="s">
        <v>306</v>
      </c>
      <c r="Y7" s="360"/>
      <c r="Z7" s="360"/>
      <c r="AA7" s="360"/>
      <c r="AB7" s="360"/>
      <c r="AC7" s="360"/>
      <c r="AD7" s="360"/>
      <c r="AE7" s="360"/>
      <c r="AF7" s="360"/>
      <c r="AG7" s="360"/>
      <c r="AH7" s="360"/>
      <c r="AI7" s="360"/>
      <c r="AJ7" s="360"/>
      <c r="AK7" s="360"/>
      <c r="AL7" s="357" t="s">
        <v>372</v>
      </c>
      <c r="AM7" s="357"/>
      <c r="AN7" s="357"/>
      <c r="AO7" s="357"/>
      <c r="AP7" s="357"/>
      <c r="AQ7" s="357"/>
      <c r="AR7" s="358" t="s">
        <v>237</v>
      </c>
      <c r="AS7" s="358"/>
      <c r="AT7" s="358"/>
      <c r="AU7" s="358" t="s">
        <v>238</v>
      </c>
      <c r="AV7" s="358"/>
      <c r="AW7" s="358"/>
      <c r="AX7" s="359" t="s">
        <v>239</v>
      </c>
      <c r="AY7" s="359"/>
      <c r="AZ7" s="359"/>
      <c r="BA7" s="359" t="s">
        <v>240</v>
      </c>
      <c r="BB7" s="359"/>
      <c r="BC7" s="359"/>
      <c r="BD7" s="359" t="s">
        <v>241</v>
      </c>
      <c r="BE7" s="359"/>
      <c r="BF7" s="359"/>
      <c r="BG7" s="359" t="s">
        <v>242</v>
      </c>
      <c r="BH7" s="359"/>
      <c r="BI7" s="359"/>
      <c r="BJ7" s="359" t="s">
        <v>243</v>
      </c>
      <c r="BK7" s="359"/>
      <c r="BL7" s="359"/>
      <c r="BM7" s="357" t="s">
        <v>373</v>
      </c>
      <c r="BN7" s="357"/>
      <c r="BO7" s="357"/>
      <c r="BP7" s="357"/>
      <c r="BQ7" s="357"/>
      <c r="BR7" s="357"/>
      <c r="BS7" s="64"/>
      <c r="BT7" s="64"/>
      <c r="BU7" s="64"/>
      <c r="CI7" s="88"/>
      <c r="CY7" s="89"/>
    </row>
    <row r="8" spans="1:103" s="3" customFormat="1" ht="14" customHeight="1" x14ac:dyDescent="0.2">
      <c r="A8" s="64"/>
      <c r="B8" s="385"/>
      <c r="C8" s="385"/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57"/>
      <c r="AM8" s="357"/>
      <c r="AN8" s="357"/>
      <c r="AO8" s="357"/>
      <c r="AP8" s="357"/>
      <c r="AQ8" s="357"/>
      <c r="AR8" s="358"/>
      <c r="AS8" s="358"/>
      <c r="AT8" s="358"/>
      <c r="AU8" s="358"/>
      <c r="AV8" s="358"/>
      <c r="AW8" s="358"/>
      <c r="AX8" s="359"/>
      <c r="AY8" s="359"/>
      <c r="AZ8" s="359"/>
      <c r="BA8" s="359"/>
      <c r="BB8" s="359"/>
      <c r="BC8" s="359"/>
      <c r="BD8" s="359"/>
      <c r="BE8" s="359"/>
      <c r="BF8" s="359"/>
      <c r="BG8" s="359"/>
      <c r="BH8" s="359"/>
      <c r="BI8" s="359"/>
      <c r="BJ8" s="359"/>
      <c r="BK8" s="359"/>
      <c r="BL8" s="359"/>
      <c r="BM8" s="357"/>
      <c r="BN8" s="357"/>
      <c r="BO8" s="357"/>
      <c r="BP8" s="357"/>
      <c r="BQ8" s="357"/>
      <c r="BR8" s="357"/>
      <c r="BS8" s="64"/>
      <c r="BT8" s="64"/>
      <c r="BU8" s="64"/>
      <c r="CI8" s="88"/>
      <c r="CY8" s="89"/>
    </row>
    <row r="9" spans="1:103" s="3" customFormat="1" ht="14" customHeight="1" x14ac:dyDescent="0.2">
      <c r="A9" s="64"/>
      <c r="B9" s="385"/>
      <c r="C9" s="385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56"/>
      <c r="P9" s="356"/>
      <c r="Q9" s="356"/>
      <c r="R9" s="356"/>
      <c r="S9" s="356"/>
      <c r="T9" s="356"/>
      <c r="U9" s="356"/>
      <c r="V9" s="356"/>
      <c r="W9" s="356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57"/>
      <c r="AM9" s="357"/>
      <c r="AN9" s="357"/>
      <c r="AO9" s="357"/>
      <c r="AP9" s="357"/>
      <c r="AQ9" s="357"/>
      <c r="AR9" s="358"/>
      <c r="AS9" s="358"/>
      <c r="AT9" s="358"/>
      <c r="AU9" s="358"/>
      <c r="AV9" s="358"/>
      <c r="AW9" s="358"/>
      <c r="AX9" s="359"/>
      <c r="AY9" s="359"/>
      <c r="AZ9" s="359"/>
      <c r="BA9" s="359"/>
      <c r="BB9" s="359"/>
      <c r="BC9" s="359"/>
      <c r="BD9" s="359"/>
      <c r="BE9" s="359"/>
      <c r="BF9" s="359"/>
      <c r="BG9" s="359"/>
      <c r="BH9" s="359"/>
      <c r="BI9" s="359"/>
      <c r="BJ9" s="359"/>
      <c r="BK9" s="359"/>
      <c r="BL9" s="359"/>
      <c r="BM9" s="357"/>
      <c r="BN9" s="357"/>
      <c r="BO9" s="357"/>
      <c r="BP9" s="357"/>
      <c r="BQ9" s="357"/>
      <c r="BR9" s="357"/>
      <c r="BS9" s="64"/>
      <c r="BT9" s="64"/>
      <c r="BU9" s="64"/>
      <c r="CI9" s="88"/>
      <c r="CY9" s="89"/>
    </row>
    <row r="10" spans="1:103" s="3" customFormat="1" ht="14" customHeight="1" x14ac:dyDescent="0.2">
      <c r="A10" s="64"/>
      <c r="B10" s="385"/>
      <c r="C10" s="385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60"/>
      <c r="Y10" s="360"/>
      <c r="Z10" s="360"/>
      <c r="AA10" s="360"/>
      <c r="AB10" s="360"/>
      <c r="AC10" s="360"/>
      <c r="AD10" s="360"/>
      <c r="AE10" s="360"/>
      <c r="AF10" s="360"/>
      <c r="AG10" s="360"/>
      <c r="AH10" s="360"/>
      <c r="AI10" s="360"/>
      <c r="AJ10" s="360"/>
      <c r="AK10" s="360"/>
      <c r="AL10" s="357"/>
      <c r="AM10" s="357"/>
      <c r="AN10" s="357"/>
      <c r="AO10" s="357"/>
      <c r="AP10" s="357"/>
      <c r="AQ10" s="357"/>
      <c r="AR10" s="358"/>
      <c r="AS10" s="358"/>
      <c r="AT10" s="358"/>
      <c r="AU10" s="358"/>
      <c r="AV10" s="358"/>
      <c r="AW10" s="358"/>
      <c r="AX10" s="359"/>
      <c r="AY10" s="359"/>
      <c r="AZ10" s="359"/>
      <c r="BA10" s="359"/>
      <c r="BB10" s="359"/>
      <c r="BC10" s="359"/>
      <c r="BD10" s="359"/>
      <c r="BE10" s="359"/>
      <c r="BF10" s="359"/>
      <c r="BG10" s="359"/>
      <c r="BH10" s="359"/>
      <c r="BI10" s="359"/>
      <c r="BJ10" s="359"/>
      <c r="BK10" s="359"/>
      <c r="BL10" s="359"/>
      <c r="BM10" s="357"/>
      <c r="BN10" s="357"/>
      <c r="BO10" s="357"/>
      <c r="BP10" s="357"/>
      <c r="BQ10" s="357"/>
      <c r="BR10" s="357"/>
      <c r="BS10" s="64"/>
      <c r="BT10" s="64"/>
      <c r="BU10" s="64"/>
      <c r="CI10" s="88"/>
      <c r="CY10" s="89"/>
    </row>
    <row r="11" spans="1:103" s="3" customFormat="1" ht="14" customHeight="1" x14ac:dyDescent="0.2">
      <c r="A11" s="64"/>
      <c r="B11" s="385"/>
      <c r="C11" s="385"/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356"/>
      <c r="S11" s="356"/>
      <c r="T11" s="356"/>
      <c r="U11" s="356"/>
      <c r="V11" s="356"/>
      <c r="W11" s="356"/>
      <c r="X11" s="360"/>
      <c r="Y11" s="360"/>
      <c r="Z11" s="360"/>
      <c r="AA11" s="360"/>
      <c r="AB11" s="360"/>
      <c r="AC11" s="360"/>
      <c r="AD11" s="360"/>
      <c r="AE11" s="360"/>
      <c r="AF11" s="360"/>
      <c r="AG11" s="360"/>
      <c r="AH11" s="360"/>
      <c r="AI11" s="360"/>
      <c r="AJ11" s="360"/>
      <c r="AK11" s="360"/>
      <c r="AL11" s="357"/>
      <c r="AM11" s="357"/>
      <c r="AN11" s="357"/>
      <c r="AO11" s="357"/>
      <c r="AP11" s="357"/>
      <c r="AQ11" s="357"/>
      <c r="AR11" s="358"/>
      <c r="AS11" s="358"/>
      <c r="AT11" s="358"/>
      <c r="AU11" s="358"/>
      <c r="AV11" s="358"/>
      <c r="AW11" s="358"/>
      <c r="AX11" s="359"/>
      <c r="AY11" s="359"/>
      <c r="AZ11" s="359"/>
      <c r="BA11" s="359"/>
      <c r="BB11" s="359"/>
      <c r="BC11" s="359"/>
      <c r="BD11" s="359"/>
      <c r="BE11" s="359"/>
      <c r="BF11" s="359"/>
      <c r="BG11" s="359"/>
      <c r="BH11" s="359"/>
      <c r="BI11" s="359"/>
      <c r="BJ11" s="359"/>
      <c r="BK11" s="359"/>
      <c r="BL11" s="359"/>
      <c r="BM11" s="357"/>
      <c r="BN11" s="357"/>
      <c r="BO11" s="357"/>
      <c r="BP11" s="357"/>
      <c r="BQ11" s="357"/>
      <c r="BR11" s="357"/>
      <c r="BS11" s="64"/>
      <c r="BT11" s="64"/>
      <c r="BU11" s="64"/>
      <c r="CI11" s="88"/>
      <c r="CY11" s="89"/>
    </row>
    <row r="12" spans="1:103" s="3" customFormat="1" ht="14" customHeight="1" x14ac:dyDescent="0.2">
      <c r="A12" s="64"/>
      <c r="B12" s="385"/>
      <c r="C12" s="385"/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6"/>
      <c r="T12" s="356"/>
      <c r="U12" s="356"/>
      <c r="V12" s="356"/>
      <c r="W12" s="356"/>
      <c r="X12" s="360"/>
      <c r="Y12" s="360"/>
      <c r="Z12" s="360"/>
      <c r="AA12" s="360"/>
      <c r="AB12" s="360"/>
      <c r="AC12" s="360"/>
      <c r="AD12" s="360"/>
      <c r="AE12" s="360"/>
      <c r="AF12" s="360"/>
      <c r="AG12" s="360"/>
      <c r="AH12" s="360"/>
      <c r="AI12" s="360"/>
      <c r="AJ12" s="360"/>
      <c r="AK12" s="360"/>
      <c r="AL12" s="357"/>
      <c r="AM12" s="357"/>
      <c r="AN12" s="357"/>
      <c r="AO12" s="357"/>
      <c r="AP12" s="357"/>
      <c r="AQ12" s="357"/>
      <c r="AR12" s="358"/>
      <c r="AS12" s="358"/>
      <c r="AT12" s="358"/>
      <c r="AU12" s="358"/>
      <c r="AV12" s="358"/>
      <c r="AW12" s="358"/>
      <c r="AX12" s="359"/>
      <c r="AY12" s="359"/>
      <c r="AZ12" s="359"/>
      <c r="BA12" s="359"/>
      <c r="BB12" s="359"/>
      <c r="BC12" s="359"/>
      <c r="BD12" s="359"/>
      <c r="BE12" s="359"/>
      <c r="BF12" s="359"/>
      <c r="BG12" s="359"/>
      <c r="BH12" s="359"/>
      <c r="BI12" s="359"/>
      <c r="BJ12" s="359"/>
      <c r="BK12" s="359"/>
      <c r="BL12" s="359"/>
      <c r="BM12" s="357"/>
      <c r="BN12" s="357"/>
      <c r="BO12" s="357"/>
      <c r="BP12" s="357"/>
      <c r="BQ12" s="357"/>
      <c r="BR12" s="357"/>
      <c r="BS12" s="64"/>
      <c r="BT12" s="64"/>
      <c r="BU12" s="64"/>
      <c r="CI12" s="88"/>
      <c r="CY12" s="89"/>
    </row>
    <row r="13" spans="1:103" s="3" customFormat="1" ht="14" customHeight="1" x14ac:dyDescent="0.2">
      <c r="A13" s="64"/>
      <c r="B13" s="385"/>
      <c r="C13" s="385"/>
      <c r="D13" s="356"/>
      <c r="E13" s="356"/>
      <c r="F13" s="356"/>
      <c r="G13" s="356"/>
      <c r="H13" s="356"/>
      <c r="I13" s="356"/>
      <c r="J13" s="356"/>
      <c r="K13" s="356"/>
      <c r="L13" s="356"/>
      <c r="M13" s="356"/>
      <c r="N13" s="356"/>
      <c r="O13" s="356"/>
      <c r="P13" s="356"/>
      <c r="Q13" s="356"/>
      <c r="R13" s="356"/>
      <c r="S13" s="356"/>
      <c r="T13" s="356"/>
      <c r="U13" s="356"/>
      <c r="V13" s="356"/>
      <c r="W13" s="356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360"/>
      <c r="AL13" s="357"/>
      <c r="AM13" s="357"/>
      <c r="AN13" s="357"/>
      <c r="AO13" s="357"/>
      <c r="AP13" s="357"/>
      <c r="AQ13" s="357"/>
      <c r="AR13" s="358"/>
      <c r="AS13" s="358"/>
      <c r="AT13" s="358"/>
      <c r="AU13" s="358"/>
      <c r="AV13" s="358"/>
      <c r="AW13" s="358"/>
      <c r="AX13" s="359"/>
      <c r="AY13" s="359"/>
      <c r="AZ13" s="359"/>
      <c r="BA13" s="359"/>
      <c r="BB13" s="359"/>
      <c r="BC13" s="359"/>
      <c r="BD13" s="359"/>
      <c r="BE13" s="359"/>
      <c r="BF13" s="359"/>
      <c r="BG13" s="359"/>
      <c r="BH13" s="359"/>
      <c r="BI13" s="359"/>
      <c r="BJ13" s="359"/>
      <c r="BK13" s="359"/>
      <c r="BL13" s="359"/>
      <c r="BM13" s="357"/>
      <c r="BN13" s="357"/>
      <c r="BO13" s="357"/>
      <c r="BP13" s="357"/>
      <c r="BQ13" s="357"/>
      <c r="BR13" s="357"/>
      <c r="BS13" s="64"/>
      <c r="BT13" s="64"/>
      <c r="BU13" s="64"/>
      <c r="CI13" s="88"/>
      <c r="CY13" s="89"/>
    </row>
    <row r="14" spans="1:103" s="3" customFormat="1" ht="14" customHeight="1" x14ac:dyDescent="0.2">
      <c r="A14" s="64"/>
      <c r="B14" s="385"/>
      <c r="C14" s="385"/>
      <c r="D14" s="356"/>
      <c r="E14" s="356"/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357"/>
      <c r="AM14" s="357"/>
      <c r="AN14" s="357"/>
      <c r="AO14" s="357"/>
      <c r="AP14" s="357"/>
      <c r="AQ14" s="357"/>
      <c r="AR14" s="358"/>
      <c r="AS14" s="358"/>
      <c r="AT14" s="358"/>
      <c r="AU14" s="358"/>
      <c r="AV14" s="358"/>
      <c r="AW14" s="358"/>
      <c r="AX14" s="359"/>
      <c r="AY14" s="359"/>
      <c r="AZ14" s="359"/>
      <c r="BA14" s="359"/>
      <c r="BB14" s="359"/>
      <c r="BC14" s="359"/>
      <c r="BD14" s="359"/>
      <c r="BE14" s="359"/>
      <c r="BF14" s="359"/>
      <c r="BG14" s="359"/>
      <c r="BH14" s="359"/>
      <c r="BI14" s="359"/>
      <c r="BJ14" s="359"/>
      <c r="BK14" s="359"/>
      <c r="BL14" s="359"/>
      <c r="BM14" s="357"/>
      <c r="BN14" s="357"/>
      <c r="BO14" s="357"/>
      <c r="BP14" s="357"/>
      <c r="BQ14" s="357"/>
      <c r="BR14" s="357"/>
      <c r="BS14" s="64"/>
      <c r="BT14" s="64"/>
      <c r="BU14" s="64"/>
      <c r="CI14" s="88"/>
      <c r="CY14" s="89"/>
    </row>
    <row r="15" spans="1:103" s="3" customFormat="1" ht="14" customHeight="1" x14ac:dyDescent="0.2">
      <c r="A15" s="64"/>
      <c r="B15" s="385"/>
      <c r="C15" s="385"/>
      <c r="D15" s="356"/>
      <c r="E15" s="356"/>
      <c r="F15" s="356"/>
      <c r="G15" s="356"/>
      <c r="H15" s="356"/>
      <c r="I15" s="356"/>
      <c r="J15" s="356"/>
      <c r="K15" s="356"/>
      <c r="L15" s="356"/>
      <c r="M15" s="356"/>
      <c r="N15" s="356"/>
      <c r="O15" s="356"/>
      <c r="P15" s="356"/>
      <c r="Q15" s="356"/>
      <c r="R15" s="356"/>
      <c r="S15" s="356"/>
      <c r="T15" s="356"/>
      <c r="U15" s="356"/>
      <c r="V15" s="356"/>
      <c r="W15" s="356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57"/>
      <c r="AM15" s="357"/>
      <c r="AN15" s="357"/>
      <c r="AO15" s="357"/>
      <c r="AP15" s="357"/>
      <c r="AQ15" s="357"/>
      <c r="AR15" s="358"/>
      <c r="AS15" s="358"/>
      <c r="AT15" s="358"/>
      <c r="AU15" s="358"/>
      <c r="AV15" s="358"/>
      <c r="AW15" s="358"/>
      <c r="AX15" s="359"/>
      <c r="AY15" s="359"/>
      <c r="AZ15" s="359"/>
      <c r="BA15" s="359"/>
      <c r="BB15" s="359"/>
      <c r="BC15" s="359"/>
      <c r="BD15" s="359"/>
      <c r="BE15" s="359"/>
      <c r="BF15" s="359"/>
      <c r="BG15" s="359"/>
      <c r="BH15" s="359"/>
      <c r="BI15" s="359"/>
      <c r="BJ15" s="359"/>
      <c r="BK15" s="359"/>
      <c r="BL15" s="359"/>
      <c r="BM15" s="357"/>
      <c r="BN15" s="357"/>
      <c r="BO15" s="357"/>
      <c r="BP15" s="357"/>
      <c r="BQ15" s="357"/>
      <c r="BR15" s="357"/>
      <c r="BS15" s="64"/>
      <c r="BT15" s="64"/>
      <c r="BU15" s="64"/>
      <c r="CI15" s="88"/>
      <c r="CY15" s="89"/>
    </row>
    <row r="16" spans="1:103" s="5" customFormat="1" ht="14" customHeight="1" x14ac:dyDescent="0.2">
      <c r="A16" s="64"/>
      <c r="B16" s="384" t="s">
        <v>384</v>
      </c>
      <c r="C16" s="384"/>
      <c r="D16" s="366" t="s">
        <v>331</v>
      </c>
      <c r="E16" s="366"/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79"/>
      <c r="Y16" s="379"/>
      <c r="Z16" s="379"/>
      <c r="AA16" s="379"/>
      <c r="AB16" s="379"/>
      <c r="AC16" s="379"/>
      <c r="AD16" s="379"/>
      <c r="AE16" s="379"/>
      <c r="AF16" s="379"/>
      <c r="AG16" s="379"/>
      <c r="AH16" s="379"/>
      <c r="AI16" s="379"/>
      <c r="AJ16" s="379"/>
      <c r="AK16" s="379"/>
      <c r="AL16" s="363">
        <v>0</v>
      </c>
      <c r="AM16" s="363"/>
      <c r="AN16" s="363"/>
      <c r="AO16" s="363"/>
      <c r="AP16" s="363"/>
      <c r="AQ16" s="363"/>
      <c r="AR16" s="364"/>
      <c r="AS16" s="364"/>
      <c r="AT16" s="364"/>
      <c r="AU16" s="367" t="s">
        <v>305</v>
      </c>
      <c r="AV16" s="367"/>
      <c r="AW16" s="367"/>
      <c r="AX16" s="370" t="str">
        <f>IF('Dati generali'!C44=0,"",'Dati generali'!C44)</f>
        <v/>
      </c>
      <c r="AY16" s="370"/>
      <c r="AZ16" s="370"/>
      <c r="BA16" s="365"/>
      <c r="BB16" s="365"/>
      <c r="BC16" s="365"/>
      <c r="BD16" s="365"/>
      <c r="BE16" s="365"/>
      <c r="BF16" s="365"/>
      <c r="BG16" s="365"/>
      <c r="BH16" s="365"/>
      <c r="BI16" s="365"/>
      <c r="BJ16" s="367">
        <f>IF(AR16="x",40%,40%+(COUNTIFS(BA16:BI18,"=X")+COUNTIFS($AX$16,"=X"))*10%)</f>
        <v>0.4</v>
      </c>
      <c r="BK16" s="367"/>
      <c r="BL16" s="367"/>
      <c r="BM16" s="368">
        <f>AL16*BJ16</f>
        <v>0</v>
      </c>
      <c r="BN16" s="368"/>
      <c r="BO16" s="368"/>
      <c r="BP16" s="368"/>
      <c r="BQ16" s="368"/>
      <c r="BR16" s="368"/>
      <c r="BS16" s="64"/>
      <c r="BT16" s="64"/>
      <c r="BU16" s="64"/>
      <c r="CI16" s="90"/>
      <c r="CM16" s="369"/>
      <c r="CN16" s="369"/>
      <c r="CO16" s="369"/>
      <c r="CY16" s="91"/>
    </row>
    <row r="17" spans="1:103" s="5" customFormat="1" ht="14" customHeight="1" x14ac:dyDescent="0.2">
      <c r="A17" s="64"/>
      <c r="B17" s="384"/>
      <c r="C17" s="384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79"/>
      <c r="Y17" s="379"/>
      <c r="Z17" s="379"/>
      <c r="AA17" s="379"/>
      <c r="AB17" s="379"/>
      <c r="AC17" s="379"/>
      <c r="AD17" s="379"/>
      <c r="AE17" s="379"/>
      <c r="AF17" s="379"/>
      <c r="AG17" s="379"/>
      <c r="AH17" s="379"/>
      <c r="AI17" s="379"/>
      <c r="AJ17" s="379"/>
      <c r="AK17" s="379"/>
      <c r="AL17" s="363"/>
      <c r="AM17" s="363"/>
      <c r="AN17" s="363"/>
      <c r="AO17" s="363"/>
      <c r="AP17" s="363"/>
      <c r="AQ17" s="363"/>
      <c r="AR17" s="364"/>
      <c r="AS17" s="364"/>
      <c r="AT17" s="364"/>
      <c r="AU17" s="367"/>
      <c r="AV17" s="367"/>
      <c r="AW17" s="367"/>
      <c r="AX17" s="370"/>
      <c r="AY17" s="370"/>
      <c r="AZ17" s="370"/>
      <c r="BA17" s="365"/>
      <c r="BB17" s="365"/>
      <c r="BC17" s="365"/>
      <c r="BD17" s="365"/>
      <c r="BE17" s="365"/>
      <c r="BF17" s="365"/>
      <c r="BG17" s="365"/>
      <c r="BH17" s="365"/>
      <c r="BI17" s="365"/>
      <c r="BJ17" s="367"/>
      <c r="BK17" s="367"/>
      <c r="BL17" s="367"/>
      <c r="BM17" s="368"/>
      <c r="BN17" s="368"/>
      <c r="BO17" s="368"/>
      <c r="BP17" s="368"/>
      <c r="BQ17" s="368"/>
      <c r="BR17" s="368"/>
      <c r="BS17" s="64"/>
      <c r="BT17" s="64"/>
      <c r="BU17" s="64"/>
      <c r="CI17" s="90"/>
      <c r="CM17" s="369"/>
      <c r="CN17" s="369"/>
      <c r="CO17" s="369"/>
      <c r="CY17" s="91"/>
    </row>
    <row r="18" spans="1:103" s="5" customFormat="1" ht="14" customHeight="1" x14ac:dyDescent="0.2">
      <c r="A18" s="64"/>
      <c r="B18" s="384"/>
      <c r="C18" s="384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  <c r="X18" s="379"/>
      <c r="Y18" s="379"/>
      <c r="Z18" s="379"/>
      <c r="AA18" s="379"/>
      <c r="AB18" s="379"/>
      <c r="AC18" s="379"/>
      <c r="AD18" s="379"/>
      <c r="AE18" s="379"/>
      <c r="AF18" s="379"/>
      <c r="AG18" s="379"/>
      <c r="AH18" s="379"/>
      <c r="AI18" s="379"/>
      <c r="AJ18" s="379"/>
      <c r="AK18" s="379"/>
      <c r="AL18" s="363"/>
      <c r="AM18" s="363"/>
      <c r="AN18" s="363"/>
      <c r="AO18" s="363"/>
      <c r="AP18" s="363"/>
      <c r="AQ18" s="363"/>
      <c r="AR18" s="364"/>
      <c r="AS18" s="364"/>
      <c r="AT18" s="364"/>
      <c r="AU18" s="367"/>
      <c r="AV18" s="367"/>
      <c r="AW18" s="367"/>
      <c r="AX18" s="370"/>
      <c r="AY18" s="370"/>
      <c r="AZ18" s="370"/>
      <c r="BA18" s="365"/>
      <c r="BB18" s="365"/>
      <c r="BC18" s="365"/>
      <c r="BD18" s="365"/>
      <c r="BE18" s="365"/>
      <c r="BF18" s="365"/>
      <c r="BG18" s="365"/>
      <c r="BH18" s="365"/>
      <c r="BI18" s="365"/>
      <c r="BJ18" s="367"/>
      <c r="BK18" s="367"/>
      <c r="BL18" s="367"/>
      <c r="BM18" s="368"/>
      <c r="BN18" s="368"/>
      <c r="BO18" s="368"/>
      <c r="BP18" s="368"/>
      <c r="BQ18" s="368"/>
      <c r="BR18" s="368"/>
      <c r="BS18" s="64"/>
      <c r="BT18" s="64"/>
      <c r="BU18" s="64"/>
      <c r="CI18" s="90"/>
      <c r="CM18" s="369"/>
      <c r="CN18" s="369"/>
      <c r="CO18" s="369"/>
      <c r="CY18" s="91"/>
    </row>
    <row r="19" spans="1:103" s="5" customFormat="1" ht="14" customHeight="1" x14ac:dyDescent="0.2">
      <c r="A19" s="64"/>
      <c r="B19" s="384" t="s">
        <v>385</v>
      </c>
      <c r="C19" s="384"/>
      <c r="D19" s="366" t="s">
        <v>331</v>
      </c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363">
        <v>0</v>
      </c>
      <c r="AM19" s="363"/>
      <c r="AN19" s="363"/>
      <c r="AO19" s="363"/>
      <c r="AP19" s="363"/>
      <c r="AQ19" s="363"/>
      <c r="AR19" s="364"/>
      <c r="AS19" s="364"/>
      <c r="AT19" s="364"/>
      <c r="AU19" s="367"/>
      <c r="AV19" s="367"/>
      <c r="AW19" s="367"/>
      <c r="AX19" s="370"/>
      <c r="AY19" s="370"/>
      <c r="AZ19" s="370"/>
      <c r="BA19" s="365"/>
      <c r="BB19" s="365"/>
      <c r="BC19" s="365"/>
      <c r="BD19" s="365"/>
      <c r="BE19" s="365"/>
      <c r="BF19" s="365"/>
      <c r="BG19" s="365"/>
      <c r="BH19" s="365"/>
      <c r="BI19" s="365"/>
      <c r="BJ19" s="367">
        <f>IF(AR19="x",40%,40%+(COUNTIFS(BA19:BI21,"=X")+COUNTIFS($AX$16,"=X"))*10%)</f>
        <v>0.4</v>
      </c>
      <c r="BK19" s="367"/>
      <c r="BL19" s="367"/>
      <c r="BM19" s="368">
        <f>AL19*BJ19</f>
        <v>0</v>
      </c>
      <c r="BN19" s="368"/>
      <c r="BO19" s="368"/>
      <c r="BP19" s="368"/>
      <c r="BQ19" s="368"/>
      <c r="BR19" s="368"/>
      <c r="BS19" s="64"/>
      <c r="BT19" s="64"/>
      <c r="BU19" s="64"/>
      <c r="CI19" s="90"/>
      <c r="CM19" s="369">
        <f>COUNTIFS(AX19:BI21,"=X")</f>
        <v>0</v>
      </c>
      <c r="CN19" s="369"/>
      <c r="CO19" s="369"/>
      <c r="CY19" s="91"/>
    </row>
    <row r="20" spans="1:103" s="5" customFormat="1" ht="14" customHeight="1" x14ac:dyDescent="0.2">
      <c r="A20" s="64"/>
      <c r="B20" s="384"/>
      <c r="C20" s="384"/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  <c r="O20" s="366"/>
      <c r="P20" s="366"/>
      <c r="Q20" s="366"/>
      <c r="R20" s="366"/>
      <c r="S20" s="366"/>
      <c r="T20" s="366"/>
      <c r="U20" s="366"/>
      <c r="V20" s="366"/>
      <c r="W20" s="366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363"/>
      <c r="AM20" s="363"/>
      <c r="AN20" s="363"/>
      <c r="AO20" s="363"/>
      <c r="AP20" s="363"/>
      <c r="AQ20" s="363"/>
      <c r="AR20" s="364"/>
      <c r="AS20" s="364"/>
      <c r="AT20" s="364"/>
      <c r="AU20" s="367"/>
      <c r="AV20" s="367"/>
      <c r="AW20" s="367"/>
      <c r="AX20" s="370"/>
      <c r="AY20" s="370"/>
      <c r="AZ20" s="370"/>
      <c r="BA20" s="365"/>
      <c r="BB20" s="365"/>
      <c r="BC20" s="365"/>
      <c r="BD20" s="365"/>
      <c r="BE20" s="365"/>
      <c r="BF20" s="365"/>
      <c r="BG20" s="365"/>
      <c r="BH20" s="365"/>
      <c r="BI20" s="365"/>
      <c r="BJ20" s="367"/>
      <c r="BK20" s="367"/>
      <c r="BL20" s="367"/>
      <c r="BM20" s="368"/>
      <c r="BN20" s="368"/>
      <c r="BO20" s="368"/>
      <c r="BP20" s="368"/>
      <c r="BQ20" s="368"/>
      <c r="BR20" s="368"/>
      <c r="BS20" s="64"/>
      <c r="BT20" s="64"/>
      <c r="BU20" s="64"/>
      <c r="CI20" s="90"/>
      <c r="CM20" s="369"/>
      <c r="CN20" s="369"/>
      <c r="CO20" s="369"/>
      <c r="CY20" s="91"/>
    </row>
    <row r="21" spans="1:103" s="5" customFormat="1" ht="14" customHeight="1" x14ac:dyDescent="0.2">
      <c r="A21" s="64"/>
      <c r="B21" s="384"/>
      <c r="C21" s="384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  <c r="V21" s="366"/>
      <c r="W21" s="366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363"/>
      <c r="AM21" s="363"/>
      <c r="AN21" s="363"/>
      <c r="AO21" s="363"/>
      <c r="AP21" s="363"/>
      <c r="AQ21" s="363"/>
      <c r="AR21" s="364"/>
      <c r="AS21" s="364"/>
      <c r="AT21" s="364"/>
      <c r="AU21" s="367"/>
      <c r="AV21" s="367"/>
      <c r="AW21" s="367"/>
      <c r="AX21" s="370"/>
      <c r="AY21" s="370"/>
      <c r="AZ21" s="370"/>
      <c r="BA21" s="365"/>
      <c r="BB21" s="365"/>
      <c r="BC21" s="365"/>
      <c r="BD21" s="365"/>
      <c r="BE21" s="365"/>
      <c r="BF21" s="365"/>
      <c r="BG21" s="365"/>
      <c r="BH21" s="365"/>
      <c r="BI21" s="365"/>
      <c r="BJ21" s="367"/>
      <c r="BK21" s="367"/>
      <c r="BL21" s="367"/>
      <c r="BM21" s="368"/>
      <c r="BN21" s="368"/>
      <c r="BO21" s="368"/>
      <c r="BP21" s="368"/>
      <c r="BQ21" s="368"/>
      <c r="BR21" s="368"/>
      <c r="BS21" s="64"/>
      <c r="BT21" s="64"/>
      <c r="BU21" s="64"/>
      <c r="CI21" s="90"/>
      <c r="CM21" s="369"/>
      <c r="CN21" s="369"/>
      <c r="CO21" s="369"/>
      <c r="CY21" s="91"/>
    </row>
    <row r="22" spans="1:103" s="5" customFormat="1" ht="14" customHeight="1" x14ac:dyDescent="0.2">
      <c r="A22" s="64"/>
      <c r="B22" s="384" t="s">
        <v>386</v>
      </c>
      <c r="C22" s="384"/>
      <c r="D22" s="366" t="s">
        <v>331</v>
      </c>
      <c r="E22" s="366"/>
      <c r="F22" s="366"/>
      <c r="G22" s="366"/>
      <c r="H22" s="366"/>
      <c r="I22" s="366"/>
      <c r="J22" s="366"/>
      <c r="K22" s="366"/>
      <c r="L22" s="366"/>
      <c r="M22" s="366"/>
      <c r="N22" s="366"/>
      <c r="O22" s="366"/>
      <c r="P22" s="366"/>
      <c r="Q22" s="366"/>
      <c r="R22" s="366"/>
      <c r="S22" s="366"/>
      <c r="T22" s="366"/>
      <c r="U22" s="366"/>
      <c r="V22" s="366"/>
      <c r="W22" s="366"/>
      <c r="X22" s="379"/>
      <c r="Y22" s="379"/>
      <c r="Z22" s="379"/>
      <c r="AA22" s="379"/>
      <c r="AB22" s="379"/>
      <c r="AC22" s="379"/>
      <c r="AD22" s="379"/>
      <c r="AE22" s="379"/>
      <c r="AF22" s="379"/>
      <c r="AG22" s="379"/>
      <c r="AH22" s="379"/>
      <c r="AI22" s="379"/>
      <c r="AJ22" s="379"/>
      <c r="AK22" s="379"/>
      <c r="AL22" s="363">
        <v>0</v>
      </c>
      <c r="AM22" s="363"/>
      <c r="AN22" s="363"/>
      <c r="AO22" s="363"/>
      <c r="AP22" s="363"/>
      <c r="AQ22" s="363"/>
      <c r="AR22" s="364"/>
      <c r="AS22" s="364"/>
      <c r="AT22" s="364"/>
      <c r="AU22" s="367"/>
      <c r="AV22" s="367"/>
      <c r="AW22" s="367"/>
      <c r="AX22" s="370"/>
      <c r="AY22" s="370"/>
      <c r="AZ22" s="370"/>
      <c r="BA22" s="365"/>
      <c r="BB22" s="365"/>
      <c r="BC22" s="365"/>
      <c r="BD22" s="365"/>
      <c r="BE22" s="365"/>
      <c r="BF22" s="365"/>
      <c r="BG22" s="365"/>
      <c r="BH22" s="365"/>
      <c r="BI22" s="365"/>
      <c r="BJ22" s="367">
        <f>IF(AR22="x",40%,40%+(COUNTIFS(BA22:BI24,"=X")+COUNTIFS($AX$16,"=X"))*10%)</f>
        <v>0.4</v>
      </c>
      <c r="BK22" s="367"/>
      <c r="BL22" s="367"/>
      <c r="BM22" s="368">
        <f>AL22*BJ22</f>
        <v>0</v>
      </c>
      <c r="BN22" s="368"/>
      <c r="BO22" s="368"/>
      <c r="BP22" s="368"/>
      <c r="BQ22" s="368"/>
      <c r="BR22" s="368"/>
      <c r="BS22" s="64"/>
      <c r="BT22" s="64"/>
      <c r="BU22" s="64"/>
      <c r="CI22" s="90"/>
      <c r="CM22" s="369">
        <f>COUNTIFS(AX22:BI24,"=X")</f>
        <v>0</v>
      </c>
      <c r="CN22" s="369"/>
      <c r="CO22" s="369"/>
      <c r="CY22" s="91"/>
    </row>
    <row r="23" spans="1:103" s="5" customFormat="1" ht="14" customHeight="1" x14ac:dyDescent="0.2">
      <c r="A23" s="64"/>
      <c r="B23" s="384"/>
      <c r="C23" s="384"/>
      <c r="D23" s="366"/>
      <c r="E23" s="366"/>
      <c r="F23" s="366"/>
      <c r="G23" s="366"/>
      <c r="H23" s="366"/>
      <c r="I23" s="366"/>
      <c r="J23" s="366"/>
      <c r="K23" s="366"/>
      <c r="L23" s="366"/>
      <c r="M23" s="366"/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379"/>
      <c r="Y23" s="379"/>
      <c r="Z23" s="379"/>
      <c r="AA23" s="379"/>
      <c r="AB23" s="379"/>
      <c r="AC23" s="379"/>
      <c r="AD23" s="379"/>
      <c r="AE23" s="379"/>
      <c r="AF23" s="379"/>
      <c r="AG23" s="379"/>
      <c r="AH23" s="379"/>
      <c r="AI23" s="379"/>
      <c r="AJ23" s="379"/>
      <c r="AK23" s="379"/>
      <c r="AL23" s="363"/>
      <c r="AM23" s="363"/>
      <c r="AN23" s="363"/>
      <c r="AO23" s="363"/>
      <c r="AP23" s="363"/>
      <c r="AQ23" s="363"/>
      <c r="AR23" s="364"/>
      <c r="AS23" s="364"/>
      <c r="AT23" s="364"/>
      <c r="AU23" s="367"/>
      <c r="AV23" s="367"/>
      <c r="AW23" s="367"/>
      <c r="AX23" s="370"/>
      <c r="AY23" s="370"/>
      <c r="AZ23" s="370"/>
      <c r="BA23" s="365"/>
      <c r="BB23" s="365"/>
      <c r="BC23" s="365"/>
      <c r="BD23" s="365"/>
      <c r="BE23" s="365"/>
      <c r="BF23" s="365"/>
      <c r="BG23" s="365"/>
      <c r="BH23" s="365"/>
      <c r="BI23" s="365"/>
      <c r="BJ23" s="367"/>
      <c r="BK23" s="367"/>
      <c r="BL23" s="367"/>
      <c r="BM23" s="368"/>
      <c r="BN23" s="368"/>
      <c r="BO23" s="368"/>
      <c r="BP23" s="368"/>
      <c r="BQ23" s="368"/>
      <c r="BR23" s="368"/>
      <c r="BS23" s="64"/>
      <c r="BT23" s="64"/>
      <c r="BU23" s="64"/>
      <c r="CI23" s="90"/>
      <c r="CM23" s="369"/>
      <c r="CN23" s="369"/>
      <c r="CO23" s="369"/>
      <c r="CY23" s="91"/>
    </row>
    <row r="24" spans="1:103" s="5" customFormat="1" ht="14" customHeight="1" x14ac:dyDescent="0.2">
      <c r="A24" s="64"/>
      <c r="B24" s="384"/>
      <c r="C24" s="384"/>
      <c r="D24" s="366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79"/>
      <c r="Y24" s="379"/>
      <c r="Z24" s="379"/>
      <c r="AA24" s="379"/>
      <c r="AB24" s="379"/>
      <c r="AC24" s="379"/>
      <c r="AD24" s="379"/>
      <c r="AE24" s="379"/>
      <c r="AF24" s="379"/>
      <c r="AG24" s="379"/>
      <c r="AH24" s="379"/>
      <c r="AI24" s="379"/>
      <c r="AJ24" s="379"/>
      <c r="AK24" s="379"/>
      <c r="AL24" s="363"/>
      <c r="AM24" s="363"/>
      <c r="AN24" s="363"/>
      <c r="AO24" s="363"/>
      <c r="AP24" s="363"/>
      <c r="AQ24" s="363"/>
      <c r="AR24" s="364"/>
      <c r="AS24" s="364"/>
      <c r="AT24" s="364"/>
      <c r="AU24" s="367"/>
      <c r="AV24" s="367"/>
      <c r="AW24" s="367"/>
      <c r="AX24" s="370"/>
      <c r="AY24" s="370"/>
      <c r="AZ24" s="370"/>
      <c r="BA24" s="365"/>
      <c r="BB24" s="365"/>
      <c r="BC24" s="365"/>
      <c r="BD24" s="365"/>
      <c r="BE24" s="365"/>
      <c r="BF24" s="365"/>
      <c r="BG24" s="365"/>
      <c r="BH24" s="365"/>
      <c r="BI24" s="365"/>
      <c r="BJ24" s="367"/>
      <c r="BK24" s="367"/>
      <c r="BL24" s="367"/>
      <c r="BM24" s="368"/>
      <c r="BN24" s="368"/>
      <c r="BO24" s="368"/>
      <c r="BP24" s="368"/>
      <c r="BQ24" s="368"/>
      <c r="BR24" s="368"/>
      <c r="BS24" s="64"/>
      <c r="BT24" s="64"/>
      <c r="BU24" s="64"/>
      <c r="CI24" s="90"/>
      <c r="CM24" s="369"/>
      <c r="CN24" s="369"/>
      <c r="CO24" s="369"/>
      <c r="CY24" s="91"/>
    </row>
    <row r="25" spans="1:103" s="5" customFormat="1" ht="14" customHeight="1" x14ac:dyDescent="0.2">
      <c r="A25" s="64"/>
      <c r="B25" s="384" t="s">
        <v>387</v>
      </c>
      <c r="C25" s="384"/>
      <c r="D25" s="366" t="s">
        <v>331</v>
      </c>
      <c r="E25" s="366"/>
      <c r="F25" s="366"/>
      <c r="G25" s="366"/>
      <c r="H25" s="366"/>
      <c r="I25" s="366"/>
      <c r="J25" s="366"/>
      <c r="K25" s="366"/>
      <c r="L25" s="366"/>
      <c r="M25" s="366"/>
      <c r="N25" s="366"/>
      <c r="O25" s="366"/>
      <c r="P25" s="366"/>
      <c r="Q25" s="366"/>
      <c r="R25" s="366"/>
      <c r="S25" s="366"/>
      <c r="T25" s="366"/>
      <c r="U25" s="366"/>
      <c r="V25" s="366"/>
      <c r="W25" s="366"/>
      <c r="X25" s="379"/>
      <c r="Y25" s="379"/>
      <c r="Z25" s="379"/>
      <c r="AA25" s="379"/>
      <c r="AB25" s="379"/>
      <c r="AC25" s="379"/>
      <c r="AD25" s="379"/>
      <c r="AE25" s="379"/>
      <c r="AF25" s="379"/>
      <c r="AG25" s="379"/>
      <c r="AH25" s="379"/>
      <c r="AI25" s="379"/>
      <c r="AJ25" s="379"/>
      <c r="AK25" s="379"/>
      <c r="AL25" s="363">
        <v>0</v>
      </c>
      <c r="AM25" s="363"/>
      <c r="AN25" s="363"/>
      <c r="AO25" s="363"/>
      <c r="AP25" s="363"/>
      <c r="AQ25" s="363"/>
      <c r="AR25" s="364"/>
      <c r="AS25" s="364"/>
      <c r="AT25" s="364"/>
      <c r="AU25" s="367"/>
      <c r="AV25" s="367"/>
      <c r="AW25" s="367"/>
      <c r="AX25" s="370"/>
      <c r="AY25" s="370"/>
      <c r="AZ25" s="370"/>
      <c r="BA25" s="365"/>
      <c r="BB25" s="365"/>
      <c r="BC25" s="365"/>
      <c r="BD25" s="365"/>
      <c r="BE25" s="365"/>
      <c r="BF25" s="365"/>
      <c r="BG25" s="365"/>
      <c r="BH25" s="365"/>
      <c r="BI25" s="365"/>
      <c r="BJ25" s="367">
        <f>IF(AR25="x",40%,40%+(COUNTIFS(BA25:BI27,"=X")+COUNTIFS($AX$16,"=X"))*10%)</f>
        <v>0.4</v>
      </c>
      <c r="BK25" s="367"/>
      <c r="BL25" s="367"/>
      <c r="BM25" s="368">
        <f>AL25*BJ25</f>
        <v>0</v>
      </c>
      <c r="BN25" s="368"/>
      <c r="BO25" s="368"/>
      <c r="BP25" s="368"/>
      <c r="BQ25" s="368"/>
      <c r="BR25" s="368"/>
      <c r="BS25" s="64"/>
      <c r="BT25" s="64"/>
      <c r="BU25" s="64"/>
      <c r="CI25" s="90"/>
      <c r="CM25" s="369">
        <f>COUNTIFS(AX25:BI27,"=X")</f>
        <v>0</v>
      </c>
      <c r="CN25" s="369"/>
      <c r="CO25" s="369"/>
      <c r="CY25" s="91"/>
    </row>
    <row r="26" spans="1:103" s="5" customFormat="1" ht="14" customHeight="1" x14ac:dyDescent="0.2">
      <c r="A26" s="64"/>
      <c r="B26" s="384"/>
      <c r="C26" s="384"/>
      <c r="D26" s="366"/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66"/>
      <c r="S26" s="366"/>
      <c r="T26" s="366"/>
      <c r="U26" s="366"/>
      <c r="V26" s="366"/>
      <c r="W26" s="366"/>
      <c r="X26" s="379"/>
      <c r="Y26" s="379"/>
      <c r="Z26" s="379"/>
      <c r="AA26" s="379"/>
      <c r="AB26" s="379"/>
      <c r="AC26" s="379"/>
      <c r="AD26" s="379"/>
      <c r="AE26" s="379"/>
      <c r="AF26" s="379"/>
      <c r="AG26" s="379"/>
      <c r="AH26" s="379"/>
      <c r="AI26" s="379"/>
      <c r="AJ26" s="379"/>
      <c r="AK26" s="379"/>
      <c r="AL26" s="363"/>
      <c r="AM26" s="363"/>
      <c r="AN26" s="363"/>
      <c r="AO26" s="363"/>
      <c r="AP26" s="363"/>
      <c r="AQ26" s="363"/>
      <c r="AR26" s="364"/>
      <c r="AS26" s="364"/>
      <c r="AT26" s="364"/>
      <c r="AU26" s="367"/>
      <c r="AV26" s="367"/>
      <c r="AW26" s="367"/>
      <c r="AX26" s="370"/>
      <c r="AY26" s="370"/>
      <c r="AZ26" s="370"/>
      <c r="BA26" s="365"/>
      <c r="BB26" s="365"/>
      <c r="BC26" s="365"/>
      <c r="BD26" s="365"/>
      <c r="BE26" s="365"/>
      <c r="BF26" s="365"/>
      <c r="BG26" s="365"/>
      <c r="BH26" s="365"/>
      <c r="BI26" s="365"/>
      <c r="BJ26" s="367"/>
      <c r="BK26" s="367"/>
      <c r="BL26" s="367"/>
      <c r="BM26" s="368"/>
      <c r="BN26" s="368"/>
      <c r="BO26" s="368"/>
      <c r="BP26" s="368"/>
      <c r="BQ26" s="368"/>
      <c r="BR26" s="368"/>
      <c r="BS26" s="64"/>
      <c r="BT26" s="64"/>
      <c r="BU26" s="64"/>
      <c r="CI26" s="90"/>
      <c r="CM26" s="369"/>
      <c r="CN26" s="369"/>
      <c r="CO26" s="369"/>
      <c r="CY26" s="91"/>
    </row>
    <row r="27" spans="1:103" s="5" customFormat="1" ht="14" customHeight="1" x14ac:dyDescent="0.2">
      <c r="A27" s="64"/>
      <c r="B27" s="384"/>
      <c r="C27" s="384"/>
      <c r="D27" s="366"/>
      <c r="E27" s="366"/>
      <c r="F27" s="366"/>
      <c r="G27" s="366"/>
      <c r="H27" s="366"/>
      <c r="I27" s="366"/>
      <c r="J27" s="366"/>
      <c r="K27" s="366"/>
      <c r="L27" s="366"/>
      <c r="M27" s="366"/>
      <c r="N27" s="366"/>
      <c r="O27" s="366"/>
      <c r="P27" s="366"/>
      <c r="Q27" s="366"/>
      <c r="R27" s="366"/>
      <c r="S27" s="366"/>
      <c r="T27" s="366"/>
      <c r="U27" s="366"/>
      <c r="V27" s="366"/>
      <c r="W27" s="366"/>
      <c r="X27" s="379"/>
      <c r="Y27" s="379"/>
      <c r="Z27" s="379"/>
      <c r="AA27" s="379"/>
      <c r="AB27" s="379"/>
      <c r="AC27" s="379"/>
      <c r="AD27" s="379"/>
      <c r="AE27" s="379"/>
      <c r="AF27" s="379"/>
      <c r="AG27" s="379"/>
      <c r="AH27" s="379"/>
      <c r="AI27" s="379"/>
      <c r="AJ27" s="379"/>
      <c r="AK27" s="379"/>
      <c r="AL27" s="363"/>
      <c r="AM27" s="363"/>
      <c r="AN27" s="363"/>
      <c r="AO27" s="363"/>
      <c r="AP27" s="363"/>
      <c r="AQ27" s="363"/>
      <c r="AR27" s="364"/>
      <c r="AS27" s="364"/>
      <c r="AT27" s="364"/>
      <c r="AU27" s="367"/>
      <c r="AV27" s="367"/>
      <c r="AW27" s="367"/>
      <c r="AX27" s="370"/>
      <c r="AY27" s="370"/>
      <c r="AZ27" s="370"/>
      <c r="BA27" s="365"/>
      <c r="BB27" s="365"/>
      <c r="BC27" s="365"/>
      <c r="BD27" s="365"/>
      <c r="BE27" s="365"/>
      <c r="BF27" s="365"/>
      <c r="BG27" s="365"/>
      <c r="BH27" s="365"/>
      <c r="BI27" s="365"/>
      <c r="BJ27" s="367"/>
      <c r="BK27" s="367"/>
      <c r="BL27" s="367"/>
      <c r="BM27" s="368"/>
      <c r="BN27" s="368"/>
      <c r="BO27" s="368"/>
      <c r="BP27" s="368"/>
      <c r="BQ27" s="368"/>
      <c r="BR27" s="368"/>
      <c r="BS27" s="64"/>
      <c r="BT27" s="64"/>
      <c r="BU27" s="64"/>
      <c r="CI27" s="90"/>
      <c r="CM27" s="369"/>
      <c r="CN27" s="369"/>
      <c r="CO27" s="369"/>
      <c r="CY27" s="91"/>
    </row>
    <row r="28" spans="1:103" s="5" customFormat="1" ht="14" customHeight="1" x14ac:dyDescent="0.2">
      <c r="A28" s="64"/>
      <c r="B28" s="384" t="s">
        <v>388</v>
      </c>
      <c r="C28" s="384"/>
      <c r="D28" s="366" t="s">
        <v>331</v>
      </c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79"/>
      <c r="Y28" s="379"/>
      <c r="Z28" s="379"/>
      <c r="AA28" s="379"/>
      <c r="AB28" s="379"/>
      <c r="AC28" s="379"/>
      <c r="AD28" s="379"/>
      <c r="AE28" s="379"/>
      <c r="AF28" s="379"/>
      <c r="AG28" s="379"/>
      <c r="AH28" s="379"/>
      <c r="AI28" s="379"/>
      <c r="AJ28" s="379"/>
      <c r="AK28" s="379"/>
      <c r="AL28" s="363">
        <v>0</v>
      </c>
      <c r="AM28" s="363"/>
      <c r="AN28" s="363"/>
      <c r="AO28" s="363"/>
      <c r="AP28" s="363"/>
      <c r="AQ28" s="363"/>
      <c r="AR28" s="364"/>
      <c r="AS28" s="364"/>
      <c r="AT28" s="364"/>
      <c r="AU28" s="367"/>
      <c r="AV28" s="367"/>
      <c r="AW28" s="367"/>
      <c r="AX28" s="370"/>
      <c r="AY28" s="370"/>
      <c r="AZ28" s="370"/>
      <c r="BA28" s="365"/>
      <c r="BB28" s="365"/>
      <c r="BC28" s="365"/>
      <c r="BD28" s="365"/>
      <c r="BE28" s="365"/>
      <c r="BF28" s="365"/>
      <c r="BG28" s="365"/>
      <c r="BH28" s="365"/>
      <c r="BI28" s="365"/>
      <c r="BJ28" s="367">
        <f>IF(AR28="x",40%,40%+(COUNTIFS(BA28:BI30,"=X")+COUNTIFS($AX$16,"=X"))*10%)</f>
        <v>0.4</v>
      </c>
      <c r="BK28" s="367"/>
      <c r="BL28" s="367"/>
      <c r="BM28" s="368">
        <f>AL28*BJ28</f>
        <v>0</v>
      </c>
      <c r="BN28" s="368"/>
      <c r="BO28" s="368"/>
      <c r="BP28" s="368"/>
      <c r="BQ28" s="368"/>
      <c r="BR28" s="368"/>
      <c r="BS28" s="64"/>
      <c r="BT28" s="64"/>
      <c r="BU28" s="64"/>
      <c r="CI28" s="90"/>
      <c r="CM28" s="369">
        <f>COUNTIFS(AX28:BI30,"=X")</f>
        <v>0</v>
      </c>
      <c r="CN28" s="369"/>
      <c r="CO28" s="369"/>
      <c r="CY28" s="91"/>
    </row>
    <row r="29" spans="1:103" s="5" customFormat="1" ht="14" customHeight="1" x14ac:dyDescent="0.2">
      <c r="A29" s="64"/>
      <c r="B29" s="384"/>
      <c r="C29" s="384"/>
      <c r="D29" s="366"/>
      <c r="E29" s="366"/>
      <c r="F29" s="366"/>
      <c r="G29" s="366"/>
      <c r="H29" s="366"/>
      <c r="I29" s="366"/>
      <c r="J29" s="366"/>
      <c r="K29" s="366"/>
      <c r="L29" s="366"/>
      <c r="M29" s="366"/>
      <c r="N29" s="366"/>
      <c r="O29" s="366"/>
      <c r="P29" s="366"/>
      <c r="Q29" s="366"/>
      <c r="R29" s="366"/>
      <c r="S29" s="366"/>
      <c r="T29" s="366"/>
      <c r="U29" s="366"/>
      <c r="V29" s="366"/>
      <c r="W29" s="366"/>
      <c r="X29" s="379"/>
      <c r="Y29" s="379"/>
      <c r="Z29" s="379"/>
      <c r="AA29" s="379"/>
      <c r="AB29" s="379"/>
      <c r="AC29" s="379"/>
      <c r="AD29" s="379"/>
      <c r="AE29" s="379"/>
      <c r="AF29" s="379"/>
      <c r="AG29" s="379"/>
      <c r="AH29" s="379"/>
      <c r="AI29" s="379"/>
      <c r="AJ29" s="379"/>
      <c r="AK29" s="379"/>
      <c r="AL29" s="363"/>
      <c r="AM29" s="363"/>
      <c r="AN29" s="363"/>
      <c r="AO29" s="363"/>
      <c r="AP29" s="363"/>
      <c r="AQ29" s="363"/>
      <c r="AR29" s="364"/>
      <c r="AS29" s="364"/>
      <c r="AT29" s="364"/>
      <c r="AU29" s="367"/>
      <c r="AV29" s="367"/>
      <c r="AW29" s="367"/>
      <c r="AX29" s="370"/>
      <c r="AY29" s="370"/>
      <c r="AZ29" s="370"/>
      <c r="BA29" s="365"/>
      <c r="BB29" s="365"/>
      <c r="BC29" s="365"/>
      <c r="BD29" s="365"/>
      <c r="BE29" s="365"/>
      <c r="BF29" s="365"/>
      <c r="BG29" s="365"/>
      <c r="BH29" s="365"/>
      <c r="BI29" s="365"/>
      <c r="BJ29" s="367"/>
      <c r="BK29" s="367"/>
      <c r="BL29" s="367"/>
      <c r="BM29" s="368"/>
      <c r="BN29" s="368"/>
      <c r="BO29" s="368"/>
      <c r="BP29" s="368"/>
      <c r="BQ29" s="368"/>
      <c r="BR29" s="368"/>
      <c r="BS29" s="64"/>
      <c r="BT29" s="64"/>
      <c r="BU29" s="64"/>
      <c r="CI29" s="90"/>
      <c r="CM29" s="369"/>
      <c r="CN29" s="369"/>
      <c r="CO29" s="369"/>
      <c r="CY29" s="91"/>
    </row>
    <row r="30" spans="1:103" s="5" customFormat="1" ht="14" customHeight="1" x14ac:dyDescent="0.2">
      <c r="A30" s="64"/>
      <c r="B30" s="384"/>
      <c r="C30" s="384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79"/>
      <c r="Y30" s="379"/>
      <c r="Z30" s="379"/>
      <c r="AA30" s="379"/>
      <c r="AB30" s="379"/>
      <c r="AC30" s="379"/>
      <c r="AD30" s="379"/>
      <c r="AE30" s="379"/>
      <c r="AF30" s="379"/>
      <c r="AG30" s="379"/>
      <c r="AH30" s="379"/>
      <c r="AI30" s="379"/>
      <c r="AJ30" s="379"/>
      <c r="AK30" s="379"/>
      <c r="AL30" s="363"/>
      <c r="AM30" s="363"/>
      <c r="AN30" s="363"/>
      <c r="AO30" s="363"/>
      <c r="AP30" s="363"/>
      <c r="AQ30" s="363"/>
      <c r="AR30" s="364"/>
      <c r="AS30" s="364"/>
      <c r="AT30" s="364"/>
      <c r="AU30" s="367"/>
      <c r="AV30" s="367"/>
      <c r="AW30" s="367"/>
      <c r="AX30" s="370"/>
      <c r="AY30" s="370"/>
      <c r="AZ30" s="370"/>
      <c r="BA30" s="365"/>
      <c r="BB30" s="365"/>
      <c r="BC30" s="365"/>
      <c r="BD30" s="365"/>
      <c r="BE30" s="365"/>
      <c r="BF30" s="365"/>
      <c r="BG30" s="365"/>
      <c r="BH30" s="365"/>
      <c r="BI30" s="365"/>
      <c r="BJ30" s="367"/>
      <c r="BK30" s="367"/>
      <c r="BL30" s="367"/>
      <c r="BM30" s="368"/>
      <c r="BN30" s="368"/>
      <c r="BO30" s="368"/>
      <c r="BP30" s="368"/>
      <c r="BQ30" s="368"/>
      <c r="BR30" s="368"/>
      <c r="BS30" s="64"/>
      <c r="BT30" s="64"/>
      <c r="BU30" s="64"/>
      <c r="CI30" s="90"/>
      <c r="CM30" s="369"/>
      <c r="CN30" s="369"/>
      <c r="CO30" s="369"/>
      <c r="CY30" s="91"/>
    </row>
    <row r="31" spans="1:103" s="5" customFormat="1" ht="14" customHeight="1" x14ac:dyDescent="0.2">
      <c r="A31" s="64"/>
      <c r="B31" s="384" t="s">
        <v>389</v>
      </c>
      <c r="C31" s="384"/>
      <c r="D31" s="366" t="s">
        <v>331</v>
      </c>
      <c r="E31" s="366"/>
      <c r="F31" s="366"/>
      <c r="G31" s="366"/>
      <c r="H31" s="366"/>
      <c r="I31" s="366"/>
      <c r="J31" s="366"/>
      <c r="K31" s="366"/>
      <c r="L31" s="366"/>
      <c r="M31" s="366"/>
      <c r="N31" s="366"/>
      <c r="O31" s="366"/>
      <c r="P31" s="366"/>
      <c r="Q31" s="366"/>
      <c r="R31" s="366"/>
      <c r="S31" s="366"/>
      <c r="T31" s="366"/>
      <c r="U31" s="366"/>
      <c r="V31" s="366"/>
      <c r="W31" s="366"/>
      <c r="X31" s="379"/>
      <c r="Y31" s="379"/>
      <c r="Z31" s="379"/>
      <c r="AA31" s="379"/>
      <c r="AB31" s="379"/>
      <c r="AC31" s="379"/>
      <c r="AD31" s="379"/>
      <c r="AE31" s="379"/>
      <c r="AF31" s="379"/>
      <c r="AG31" s="379"/>
      <c r="AH31" s="379"/>
      <c r="AI31" s="379"/>
      <c r="AJ31" s="379"/>
      <c r="AK31" s="379"/>
      <c r="AL31" s="363">
        <v>0</v>
      </c>
      <c r="AM31" s="363"/>
      <c r="AN31" s="363"/>
      <c r="AO31" s="363"/>
      <c r="AP31" s="363"/>
      <c r="AQ31" s="363"/>
      <c r="AR31" s="364"/>
      <c r="AS31" s="364"/>
      <c r="AT31" s="364"/>
      <c r="AU31" s="367"/>
      <c r="AV31" s="367"/>
      <c r="AW31" s="367"/>
      <c r="AX31" s="370"/>
      <c r="AY31" s="370"/>
      <c r="AZ31" s="370"/>
      <c r="BA31" s="365"/>
      <c r="BB31" s="365"/>
      <c r="BC31" s="365"/>
      <c r="BD31" s="365"/>
      <c r="BE31" s="365"/>
      <c r="BF31" s="365"/>
      <c r="BG31" s="365"/>
      <c r="BH31" s="365"/>
      <c r="BI31" s="365"/>
      <c r="BJ31" s="367">
        <f>IF(AR31="x",40%,40%+(COUNTIFS(BA31:BI33,"=X")+COUNTIFS($AX$16,"=X"))*10%)</f>
        <v>0.4</v>
      </c>
      <c r="BK31" s="367"/>
      <c r="BL31" s="367"/>
      <c r="BM31" s="368">
        <f>AL31*BJ31</f>
        <v>0</v>
      </c>
      <c r="BN31" s="368"/>
      <c r="BO31" s="368"/>
      <c r="BP31" s="368"/>
      <c r="BQ31" s="368"/>
      <c r="BR31" s="368"/>
      <c r="BS31" s="64"/>
      <c r="BT31" s="64"/>
      <c r="BU31" s="64"/>
      <c r="CI31" s="90"/>
      <c r="CM31" s="369">
        <f>COUNTIFS(AX31:BI33,"=X")</f>
        <v>0</v>
      </c>
      <c r="CN31" s="369"/>
      <c r="CO31" s="369"/>
      <c r="CY31" s="91"/>
    </row>
    <row r="32" spans="1:103" s="5" customFormat="1" ht="14" customHeight="1" x14ac:dyDescent="0.2">
      <c r="A32" s="64"/>
      <c r="B32" s="384"/>
      <c r="C32" s="384"/>
      <c r="D32" s="366"/>
      <c r="E32" s="366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6"/>
      <c r="S32" s="366"/>
      <c r="T32" s="366"/>
      <c r="U32" s="366"/>
      <c r="V32" s="366"/>
      <c r="W32" s="366"/>
      <c r="X32" s="379"/>
      <c r="Y32" s="379"/>
      <c r="Z32" s="379"/>
      <c r="AA32" s="379"/>
      <c r="AB32" s="379"/>
      <c r="AC32" s="379"/>
      <c r="AD32" s="379"/>
      <c r="AE32" s="379"/>
      <c r="AF32" s="379"/>
      <c r="AG32" s="379"/>
      <c r="AH32" s="379"/>
      <c r="AI32" s="379"/>
      <c r="AJ32" s="379"/>
      <c r="AK32" s="379"/>
      <c r="AL32" s="363"/>
      <c r="AM32" s="363"/>
      <c r="AN32" s="363"/>
      <c r="AO32" s="363"/>
      <c r="AP32" s="363"/>
      <c r="AQ32" s="363"/>
      <c r="AR32" s="364"/>
      <c r="AS32" s="364"/>
      <c r="AT32" s="364"/>
      <c r="AU32" s="367"/>
      <c r="AV32" s="367"/>
      <c r="AW32" s="367"/>
      <c r="AX32" s="370"/>
      <c r="AY32" s="370"/>
      <c r="AZ32" s="370"/>
      <c r="BA32" s="365"/>
      <c r="BB32" s="365"/>
      <c r="BC32" s="365"/>
      <c r="BD32" s="365"/>
      <c r="BE32" s="365"/>
      <c r="BF32" s="365"/>
      <c r="BG32" s="365"/>
      <c r="BH32" s="365"/>
      <c r="BI32" s="365"/>
      <c r="BJ32" s="367"/>
      <c r="BK32" s="367"/>
      <c r="BL32" s="367"/>
      <c r="BM32" s="368"/>
      <c r="BN32" s="368"/>
      <c r="BO32" s="368"/>
      <c r="BP32" s="368"/>
      <c r="BQ32" s="368"/>
      <c r="BR32" s="368"/>
      <c r="BS32" s="64"/>
      <c r="BT32" s="64"/>
      <c r="BU32" s="64"/>
      <c r="CI32" s="90"/>
      <c r="CM32" s="369"/>
      <c r="CN32" s="369"/>
      <c r="CO32" s="369"/>
      <c r="CY32" s="91"/>
    </row>
    <row r="33" spans="1:103" s="5" customFormat="1" ht="14" customHeight="1" x14ac:dyDescent="0.2">
      <c r="A33" s="64"/>
      <c r="B33" s="384"/>
      <c r="C33" s="384"/>
      <c r="D33" s="366"/>
      <c r="E33" s="366"/>
      <c r="F33" s="366"/>
      <c r="G33" s="366"/>
      <c r="H33" s="366"/>
      <c r="I33" s="366"/>
      <c r="J33" s="366"/>
      <c r="K33" s="366"/>
      <c r="L33" s="366"/>
      <c r="M33" s="366"/>
      <c r="N33" s="366"/>
      <c r="O33" s="366"/>
      <c r="P33" s="366"/>
      <c r="Q33" s="366"/>
      <c r="R33" s="366"/>
      <c r="S33" s="366"/>
      <c r="T33" s="366"/>
      <c r="U33" s="366"/>
      <c r="V33" s="366"/>
      <c r="W33" s="366"/>
      <c r="X33" s="379"/>
      <c r="Y33" s="379"/>
      <c r="Z33" s="379"/>
      <c r="AA33" s="379"/>
      <c r="AB33" s="379"/>
      <c r="AC33" s="379"/>
      <c r="AD33" s="379"/>
      <c r="AE33" s="379"/>
      <c r="AF33" s="379"/>
      <c r="AG33" s="379"/>
      <c r="AH33" s="379"/>
      <c r="AI33" s="379"/>
      <c r="AJ33" s="379"/>
      <c r="AK33" s="379"/>
      <c r="AL33" s="363"/>
      <c r="AM33" s="363"/>
      <c r="AN33" s="363"/>
      <c r="AO33" s="363"/>
      <c r="AP33" s="363"/>
      <c r="AQ33" s="363"/>
      <c r="AR33" s="364"/>
      <c r="AS33" s="364"/>
      <c r="AT33" s="364"/>
      <c r="AU33" s="367"/>
      <c r="AV33" s="367"/>
      <c r="AW33" s="367"/>
      <c r="AX33" s="370"/>
      <c r="AY33" s="370"/>
      <c r="AZ33" s="370"/>
      <c r="BA33" s="365"/>
      <c r="BB33" s="365"/>
      <c r="BC33" s="365"/>
      <c r="BD33" s="365"/>
      <c r="BE33" s="365"/>
      <c r="BF33" s="365"/>
      <c r="BG33" s="365"/>
      <c r="BH33" s="365"/>
      <c r="BI33" s="365"/>
      <c r="BJ33" s="367"/>
      <c r="BK33" s="367"/>
      <c r="BL33" s="367"/>
      <c r="BM33" s="368"/>
      <c r="BN33" s="368"/>
      <c r="BO33" s="368"/>
      <c r="BP33" s="368"/>
      <c r="BQ33" s="368"/>
      <c r="BR33" s="368"/>
      <c r="BS33" s="64"/>
      <c r="BT33" s="64"/>
      <c r="BU33" s="64"/>
      <c r="CI33" s="90"/>
      <c r="CM33" s="369"/>
      <c r="CN33" s="369"/>
      <c r="CO33" s="369"/>
      <c r="CY33" s="91"/>
    </row>
    <row r="34" spans="1:103" s="5" customFormat="1" ht="14" customHeight="1" x14ac:dyDescent="0.2">
      <c r="A34" s="64"/>
      <c r="B34" s="384" t="s">
        <v>390</v>
      </c>
      <c r="C34" s="384"/>
      <c r="D34" s="366" t="s">
        <v>331</v>
      </c>
      <c r="E34" s="366"/>
      <c r="F34" s="366"/>
      <c r="G34" s="366"/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66"/>
      <c r="S34" s="366"/>
      <c r="T34" s="366"/>
      <c r="U34" s="366"/>
      <c r="V34" s="366"/>
      <c r="W34" s="366"/>
      <c r="X34" s="379"/>
      <c r="Y34" s="379"/>
      <c r="Z34" s="379"/>
      <c r="AA34" s="379"/>
      <c r="AB34" s="379"/>
      <c r="AC34" s="379"/>
      <c r="AD34" s="379"/>
      <c r="AE34" s="379"/>
      <c r="AF34" s="379"/>
      <c r="AG34" s="379"/>
      <c r="AH34" s="379"/>
      <c r="AI34" s="379"/>
      <c r="AJ34" s="379"/>
      <c r="AK34" s="379"/>
      <c r="AL34" s="363">
        <v>0</v>
      </c>
      <c r="AM34" s="363"/>
      <c r="AN34" s="363"/>
      <c r="AO34" s="363"/>
      <c r="AP34" s="363"/>
      <c r="AQ34" s="363"/>
      <c r="AR34" s="364"/>
      <c r="AS34" s="364"/>
      <c r="AT34" s="364"/>
      <c r="AU34" s="367"/>
      <c r="AV34" s="367"/>
      <c r="AW34" s="367"/>
      <c r="AX34" s="370"/>
      <c r="AY34" s="370"/>
      <c r="AZ34" s="370"/>
      <c r="BA34" s="365"/>
      <c r="BB34" s="365"/>
      <c r="BC34" s="365"/>
      <c r="BD34" s="365"/>
      <c r="BE34" s="365"/>
      <c r="BF34" s="365"/>
      <c r="BG34" s="365"/>
      <c r="BH34" s="365"/>
      <c r="BI34" s="365"/>
      <c r="BJ34" s="367">
        <f>IF(AR34="x",40%,40%+(COUNTIFS(BA34:BI36,"=X")+COUNTIFS($AX$16,"=X"))*10%)</f>
        <v>0.4</v>
      </c>
      <c r="BK34" s="367"/>
      <c r="BL34" s="367"/>
      <c r="BM34" s="368">
        <f>AL34*BJ34</f>
        <v>0</v>
      </c>
      <c r="BN34" s="368"/>
      <c r="BO34" s="368"/>
      <c r="BP34" s="368"/>
      <c r="BQ34" s="368"/>
      <c r="BR34" s="368"/>
      <c r="BS34" s="64"/>
      <c r="BT34" s="64"/>
      <c r="BU34" s="64"/>
      <c r="CI34" s="90"/>
      <c r="CM34" s="369">
        <f>COUNTIFS(AX34:BI36,"=X")</f>
        <v>0</v>
      </c>
      <c r="CN34" s="369"/>
      <c r="CO34" s="369"/>
      <c r="CY34" s="91"/>
    </row>
    <row r="35" spans="1:103" s="5" customFormat="1" ht="14" customHeight="1" x14ac:dyDescent="0.2">
      <c r="A35" s="64"/>
      <c r="B35" s="384"/>
      <c r="C35" s="384"/>
      <c r="D35" s="366"/>
      <c r="E35" s="366"/>
      <c r="F35" s="366"/>
      <c r="G35" s="366"/>
      <c r="H35" s="366"/>
      <c r="I35" s="366"/>
      <c r="J35" s="366"/>
      <c r="K35" s="366"/>
      <c r="L35" s="366"/>
      <c r="M35" s="366"/>
      <c r="N35" s="366"/>
      <c r="O35" s="366"/>
      <c r="P35" s="366"/>
      <c r="Q35" s="366"/>
      <c r="R35" s="366"/>
      <c r="S35" s="366"/>
      <c r="T35" s="366"/>
      <c r="U35" s="366"/>
      <c r="V35" s="366"/>
      <c r="W35" s="366"/>
      <c r="X35" s="379"/>
      <c r="Y35" s="379"/>
      <c r="Z35" s="379"/>
      <c r="AA35" s="379"/>
      <c r="AB35" s="379"/>
      <c r="AC35" s="379"/>
      <c r="AD35" s="379"/>
      <c r="AE35" s="379"/>
      <c r="AF35" s="379"/>
      <c r="AG35" s="379"/>
      <c r="AH35" s="379"/>
      <c r="AI35" s="379"/>
      <c r="AJ35" s="379"/>
      <c r="AK35" s="379"/>
      <c r="AL35" s="363"/>
      <c r="AM35" s="363"/>
      <c r="AN35" s="363"/>
      <c r="AO35" s="363"/>
      <c r="AP35" s="363"/>
      <c r="AQ35" s="363"/>
      <c r="AR35" s="364"/>
      <c r="AS35" s="364"/>
      <c r="AT35" s="364"/>
      <c r="AU35" s="367"/>
      <c r="AV35" s="367"/>
      <c r="AW35" s="367"/>
      <c r="AX35" s="370"/>
      <c r="AY35" s="370"/>
      <c r="AZ35" s="370"/>
      <c r="BA35" s="365"/>
      <c r="BB35" s="365"/>
      <c r="BC35" s="365"/>
      <c r="BD35" s="365"/>
      <c r="BE35" s="365"/>
      <c r="BF35" s="365"/>
      <c r="BG35" s="365"/>
      <c r="BH35" s="365"/>
      <c r="BI35" s="365"/>
      <c r="BJ35" s="367"/>
      <c r="BK35" s="367"/>
      <c r="BL35" s="367"/>
      <c r="BM35" s="368"/>
      <c r="BN35" s="368"/>
      <c r="BO35" s="368"/>
      <c r="BP35" s="368"/>
      <c r="BQ35" s="368"/>
      <c r="BR35" s="368"/>
      <c r="BS35" s="64"/>
      <c r="BT35" s="64"/>
      <c r="BU35" s="64"/>
      <c r="CI35" s="90"/>
      <c r="CM35" s="369"/>
      <c r="CN35" s="369"/>
      <c r="CO35" s="369"/>
      <c r="CY35" s="91"/>
    </row>
    <row r="36" spans="1:103" s="5" customFormat="1" ht="14" customHeight="1" x14ac:dyDescent="0.2">
      <c r="A36" s="64"/>
      <c r="B36" s="384"/>
      <c r="C36" s="384"/>
      <c r="D36" s="366"/>
      <c r="E36" s="366"/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  <c r="Q36" s="366"/>
      <c r="R36" s="366"/>
      <c r="S36" s="366"/>
      <c r="T36" s="366"/>
      <c r="U36" s="366"/>
      <c r="V36" s="366"/>
      <c r="W36" s="366"/>
      <c r="X36" s="379"/>
      <c r="Y36" s="379"/>
      <c r="Z36" s="379"/>
      <c r="AA36" s="379"/>
      <c r="AB36" s="379"/>
      <c r="AC36" s="379"/>
      <c r="AD36" s="379"/>
      <c r="AE36" s="379"/>
      <c r="AF36" s="379"/>
      <c r="AG36" s="379"/>
      <c r="AH36" s="379"/>
      <c r="AI36" s="379"/>
      <c r="AJ36" s="379"/>
      <c r="AK36" s="379"/>
      <c r="AL36" s="363"/>
      <c r="AM36" s="363"/>
      <c r="AN36" s="363"/>
      <c r="AO36" s="363"/>
      <c r="AP36" s="363"/>
      <c r="AQ36" s="363"/>
      <c r="AR36" s="364"/>
      <c r="AS36" s="364"/>
      <c r="AT36" s="364"/>
      <c r="AU36" s="367"/>
      <c r="AV36" s="367"/>
      <c r="AW36" s="367"/>
      <c r="AX36" s="370"/>
      <c r="AY36" s="370"/>
      <c r="AZ36" s="370"/>
      <c r="BA36" s="365"/>
      <c r="BB36" s="365"/>
      <c r="BC36" s="365"/>
      <c r="BD36" s="365"/>
      <c r="BE36" s="365"/>
      <c r="BF36" s="365"/>
      <c r="BG36" s="365"/>
      <c r="BH36" s="365"/>
      <c r="BI36" s="365"/>
      <c r="BJ36" s="367"/>
      <c r="BK36" s="367"/>
      <c r="BL36" s="367"/>
      <c r="BM36" s="368"/>
      <c r="BN36" s="368"/>
      <c r="BO36" s="368"/>
      <c r="BP36" s="368"/>
      <c r="BQ36" s="368"/>
      <c r="BR36" s="368"/>
      <c r="BS36" s="64"/>
      <c r="BT36" s="64"/>
      <c r="BU36" s="64"/>
      <c r="CI36" s="90"/>
      <c r="CM36" s="369"/>
      <c r="CN36" s="369"/>
      <c r="CO36" s="369"/>
      <c r="CY36" s="91"/>
    </row>
    <row r="37" spans="1:103" s="3" customFormat="1" ht="14" customHeight="1" x14ac:dyDescent="0.2">
      <c r="A37" s="64"/>
      <c r="B37" s="384" t="s">
        <v>391</v>
      </c>
      <c r="C37" s="384"/>
      <c r="D37" s="366" t="s">
        <v>331</v>
      </c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366"/>
      <c r="R37" s="366"/>
      <c r="S37" s="366"/>
      <c r="T37" s="366"/>
      <c r="U37" s="366"/>
      <c r="V37" s="366"/>
      <c r="W37" s="366"/>
      <c r="X37" s="379"/>
      <c r="Y37" s="379"/>
      <c r="Z37" s="379"/>
      <c r="AA37" s="379"/>
      <c r="AB37" s="379"/>
      <c r="AC37" s="379"/>
      <c r="AD37" s="379"/>
      <c r="AE37" s="379"/>
      <c r="AF37" s="379"/>
      <c r="AG37" s="379"/>
      <c r="AH37" s="379"/>
      <c r="AI37" s="379"/>
      <c r="AJ37" s="379"/>
      <c r="AK37" s="379"/>
      <c r="AL37" s="363">
        <v>0</v>
      </c>
      <c r="AM37" s="363"/>
      <c r="AN37" s="363"/>
      <c r="AO37" s="363"/>
      <c r="AP37" s="363"/>
      <c r="AQ37" s="363"/>
      <c r="AR37" s="364"/>
      <c r="AS37" s="364"/>
      <c r="AT37" s="364"/>
      <c r="AU37" s="367"/>
      <c r="AV37" s="367"/>
      <c r="AW37" s="367"/>
      <c r="AX37" s="370"/>
      <c r="AY37" s="370"/>
      <c r="AZ37" s="370"/>
      <c r="BA37" s="365"/>
      <c r="BB37" s="365"/>
      <c r="BC37" s="365"/>
      <c r="BD37" s="365"/>
      <c r="BE37" s="365"/>
      <c r="BF37" s="365"/>
      <c r="BG37" s="365"/>
      <c r="BH37" s="365"/>
      <c r="BI37" s="365"/>
      <c r="BJ37" s="367">
        <f>IF(AR37="x",40%,40%+(COUNTIFS(BA37:BI39,"=X")+COUNTIFS($AX$16,"=X"))*10%)</f>
        <v>0.4</v>
      </c>
      <c r="BK37" s="367"/>
      <c r="BL37" s="367"/>
      <c r="BM37" s="368">
        <f>AL37*BJ37</f>
        <v>0</v>
      </c>
      <c r="BN37" s="368"/>
      <c r="BO37" s="368"/>
      <c r="BP37" s="368"/>
      <c r="BQ37" s="368"/>
      <c r="BR37" s="368"/>
      <c r="BS37" s="64"/>
      <c r="BT37" s="64"/>
      <c r="BU37" s="64"/>
      <c r="CI37" s="88"/>
      <c r="CM37" s="369">
        <f>COUNTIFS(AX37:BI39,"=X")</f>
        <v>0</v>
      </c>
      <c r="CN37" s="369"/>
      <c r="CO37" s="369"/>
      <c r="CY37" s="89"/>
    </row>
    <row r="38" spans="1:103" s="5" customFormat="1" ht="14" customHeight="1" x14ac:dyDescent="0.2">
      <c r="A38" s="64"/>
      <c r="B38" s="384"/>
      <c r="C38" s="384"/>
      <c r="D38" s="366"/>
      <c r="E38" s="366"/>
      <c r="F38" s="366"/>
      <c r="G38" s="366"/>
      <c r="H38" s="366"/>
      <c r="I38" s="366"/>
      <c r="J38" s="366"/>
      <c r="K38" s="366"/>
      <c r="L38" s="366"/>
      <c r="M38" s="366"/>
      <c r="N38" s="366"/>
      <c r="O38" s="366"/>
      <c r="P38" s="366"/>
      <c r="Q38" s="366"/>
      <c r="R38" s="366"/>
      <c r="S38" s="366"/>
      <c r="T38" s="366"/>
      <c r="U38" s="366"/>
      <c r="V38" s="366"/>
      <c r="W38" s="366"/>
      <c r="X38" s="379"/>
      <c r="Y38" s="379"/>
      <c r="Z38" s="379"/>
      <c r="AA38" s="379"/>
      <c r="AB38" s="379"/>
      <c r="AC38" s="379"/>
      <c r="AD38" s="379"/>
      <c r="AE38" s="379"/>
      <c r="AF38" s="379"/>
      <c r="AG38" s="379"/>
      <c r="AH38" s="379"/>
      <c r="AI38" s="379"/>
      <c r="AJ38" s="379"/>
      <c r="AK38" s="379"/>
      <c r="AL38" s="363"/>
      <c r="AM38" s="363"/>
      <c r="AN38" s="363"/>
      <c r="AO38" s="363"/>
      <c r="AP38" s="363"/>
      <c r="AQ38" s="363"/>
      <c r="AR38" s="364"/>
      <c r="AS38" s="364"/>
      <c r="AT38" s="364"/>
      <c r="AU38" s="367"/>
      <c r="AV38" s="367"/>
      <c r="AW38" s="367"/>
      <c r="AX38" s="370"/>
      <c r="AY38" s="370"/>
      <c r="AZ38" s="370"/>
      <c r="BA38" s="365"/>
      <c r="BB38" s="365"/>
      <c r="BC38" s="365"/>
      <c r="BD38" s="365"/>
      <c r="BE38" s="365"/>
      <c r="BF38" s="365"/>
      <c r="BG38" s="365"/>
      <c r="BH38" s="365"/>
      <c r="BI38" s="365"/>
      <c r="BJ38" s="367"/>
      <c r="BK38" s="367"/>
      <c r="BL38" s="367"/>
      <c r="BM38" s="368"/>
      <c r="BN38" s="368"/>
      <c r="BO38" s="368"/>
      <c r="BP38" s="368"/>
      <c r="BQ38" s="368"/>
      <c r="BR38" s="368"/>
      <c r="BS38" s="64"/>
      <c r="BT38" s="64"/>
      <c r="BU38" s="64"/>
      <c r="CI38" s="90"/>
      <c r="CM38" s="369"/>
      <c r="CN38" s="369"/>
      <c r="CO38" s="369"/>
      <c r="CY38" s="91"/>
    </row>
    <row r="39" spans="1:103" s="5" customFormat="1" ht="14" customHeight="1" x14ac:dyDescent="0.2">
      <c r="A39" s="64"/>
      <c r="B39" s="384"/>
      <c r="C39" s="384"/>
      <c r="D39" s="366"/>
      <c r="E39" s="366"/>
      <c r="F39" s="366"/>
      <c r="G39" s="366"/>
      <c r="H39" s="366"/>
      <c r="I39" s="366"/>
      <c r="J39" s="366"/>
      <c r="K39" s="366"/>
      <c r="L39" s="366"/>
      <c r="M39" s="366"/>
      <c r="N39" s="366"/>
      <c r="O39" s="366"/>
      <c r="P39" s="366"/>
      <c r="Q39" s="366"/>
      <c r="R39" s="366"/>
      <c r="S39" s="366"/>
      <c r="T39" s="366"/>
      <c r="U39" s="366"/>
      <c r="V39" s="366"/>
      <c r="W39" s="366"/>
      <c r="X39" s="379"/>
      <c r="Y39" s="379"/>
      <c r="Z39" s="379"/>
      <c r="AA39" s="379"/>
      <c r="AB39" s="379"/>
      <c r="AC39" s="379"/>
      <c r="AD39" s="379"/>
      <c r="AE39" s="379"/>
      <c r="AF39" s="379"/>
      <c r="AG39" s="379"/>
      <c r="AH39" s="379"/>
      <c r="AI39" s="379"/>
      <c r="AJ39" s="379"/>
      <c r="AK39" s="379"/>
      <c r="AL39" s="363"/>
      <c r="AM39" s="363"/>
      <c r="AN39" s="363"/>
      <c r="AO39" s="363"/>
      <c r="AP39" s="363"/>
      <c r="AQ39" s="363"/>
      <c r="AR39" s="364"/>
      <c r="AS39" s="364"/>
      <c r="AT39" s="364"/>
      <c r="AU39" s="367"/>
      <c r="AV39" s="367"/>
      <c r="AW39" s="367"/>
      <c r="AX39" s="370"/>
      <c r="AY39" s="370"/>
      <c r="AZ39" s="370"/>
      <c r="BA39" s="365"/>
      <c r="BB39" s="365"/>
      <c r="BC39" s="365"/>
      <c r="BD39" s="365"/>
      <c r="BE39" s="365"/>
      <c r="BF39" s="365"/>
      <c r="BG39" s="365"/>
      <c r="BH39" s="365"/>
      <c r="BI39" s="365"/>
      <c r="BJ39" s="367"/>
      <c r="BK39" s="367"/>
      <c r="BL39" s="367"/>
      <c r="BM39" s="368"/>
      <c r="BN39" s="368"/>
      <c r="BO39" s="368"/>
      <c r="BP39" s="368"/>
      <c r="BQ39" s="368"/>
      <c r="BR39" s="368"/>
      <c r="BS39" s="64"/>
      <c r="BT39" s="64"/>
      <c r="BU39" s="64"/>
      <c r="CI39" s="90"/>
      <c r="CM39" s="369"/>
      <c r="CN39" s="369"/>
      <c r="CO39" s="369"/>
      <c r="CY39" s="91"/>
    </row>
    <row r="40" spans="1:103" s="5" customFormat="1" ht="14" customHeight="1" x14ac:dyDescent="0.2">
      <c r="A40" s="64"/>
      <c r="B40" s="384" t="s">
        <v>392</v>
      </c>
      <c r="C40" s="384"/>
      <c r="D40" s="366" t="s">
        <v>331</v>
      </c>
      <c r="E40" s="366"/>
      <c r="F40" s="366"/>
      <c r="G40" s="366"/>
      <c r="H40" s="366"/>
      <c r="I40" s="366"/>
      <c r="J40" s="366"/>
      <c r="K40" s="366"/>
      <c r="L40" s="366"/>
      <c r="M40" s="366"/>
      <c r="N40" s="366"/>
      <c r="O40" s="366"/>
      <c r="P40" s="366"/>
      <c r="Q40" s="366"/>
      <c r="R40" s="366"/>
      <c r="S40" s="366"/>
      <c r="T40" s="366"/>
      <c r="U40" s="366"/>
      <c r="V40" s="366"/>
      <c r="W40" s="366"/>
      <c r="X40" s="379"/>
      <c r="Y40" s="379"/>
      <c r="Z40" s="379"/>
      <c r="AA40" s="379"/>
      <c r="AB40" s="379"/>
      <c r="AC40" s="379"/>
      <c r="AD40" s="379"/>
      <c r="AE40" s="379"/>
      <c r="AF40" s="379"/>
      <c r="AG40" s="379"/>
      <c r="AH40" s="379"/>
      <c r="AI40" s="379"/>
      <c r="AJ40" s="379"/>
      <c r="AK40" s="379"/>
      <c r="AL40" s="363">
        <v>0</v>
      </c>
      <c r="AM40" s="363"/>
      <c r="AN40" s="363"/>
      <c r="AO40" s="363"/>
      <c r="AP40" s="363"/>
      <c r="AQ40" s="363"/>
      <c r="AR40" s="364"/>
      <c r="AS40" s="364"/>
      <c r="AT40" s="364"/>
      <c r="AU40" s="367"/>
      <c r="AV40" s="367"/>
      <c r="AW40" s="367"/>
      <c r="AX40" s="370"/>
      <c r="AY40" s="370"/>
      <c r="AZ40" s="370"/>
      <c r="BA40" s="365"/>
      <c r="BB40" s="365"/>
      <c r="BC40" s="365"/>
      <c r="BD40" s="365"/>
      <c r="BE40" s="365"/>
      <c r="BF40" s="365"/>
      <c r="BG40" s="365"/>
      <c r="BH40" s="365"/>
      <c r="BI40" s="365"/>
      <c r="BJ40" s="367">
        <f>IF(AR40="x",40%,40%+(COUNTIFS(BA40:BI42,"=X")+COUNTIFS($AX$16,"=X"))*10%)</f>
        <v>0.4</v>
      </c>
      <c r="BK40" s="367"/>
      <c r="BL40" s="367"/>
      <c r="BM40" s="368">
        <f>AL40*BJ40</f>
        <v>0</v>
      </c>
      <c r="BN40" s="368"/>
      <c r="BO40" s="368"/>
      <c r="BP40" s="368"/>
      <c r="BQ40" s="368"/>
      <c r="BR40" s="368"/>
      <c r="BS40" s="64"/>
      <c r="BT40" s="64"/>
      <c r="BU40" s="64"/>
      <c r="CI40" s="90"/>
      <c r="CM40" s="369">
        <f>COUNTIFS(AX40:BI42,"=X")</f>
        <v>0</v>
      </c>
      <c r="CN40" s="369"/>
      <c r="CO40" s="369"/>
      <c r="CY40" s="91"/>
    </row>
    <row r="41" spans="1:103" s="5" customFormat="1" ht="14" customHeight="1" x14ac:dyDescent="0.2">
      <c r="A41" s="64"/>
      <c r="B41" s="384"/>
      <c r="C41" s="384"/>
      <c r="D41" s="366"/>
      <c r="E41" s="366"/>
      <c r="F41" s="366"/>
      <c r="G41" s="366"/>
      <c r="H41" s="366"/>
      <c r="I41" s="366"/>
      <c r="J41" s="366"/>
      <c r="K41" s="366"/>
      <c r="L41" s="366"/>
      <c r="M41" s="366"/>
      <c r="N41" s="366"/>
      <c r="O41" s="366"/>
      <c r="P41" s="366"/>
      <c r="Q41" s="366"/>
      <c r="R41" s="366"/>
      <c r="S41" s="366"/>
      <c r="T41" s="366"/>
      <c r="U41" s="366"/>
      <c r="V41" s="366"/>
      <c r="W41" s="366"/>
      <c r="X41" s="379"/>
      <c r="Y41" s="379"/>
      <c r="Z41" s="379"/>
      <c r="AA41" s="379"/>
      <c r="AB41" s="379"/>
      <c r="AC41" s="379"/>
      <c r="AD41" s="379"/>
      <c r="AE41" s="379"/>
      <c r="AF41" s="379"/>
      <c r="AG41" s="379"/>
      <c r="AH41" s="379"/>
      <c r="AI41" s="379"/>
      <c r="AJ41" s="379"/>
      <c r="AK41" s="379"/>
      <c r="AL41" s="363"/>
      <c r="AM41" s="363"/>
      <c r="AN41" s="363"/>
      <c r="AO41" s="363"/>
      <c r="AP41" s="363"/>
      <c r="AQ41" s="363"/>
      <c r="AR41" s="364"/>
      <c r="AS41" s="364"/>
      <c r="AT41" s="364"/>
      <c r="AU41" s="367"/>
      <c r="AV41" s="367"/>
      <c r="AW41" s="367"/>
      <c r="AX41" s="370"/>
      <c r="AY41" s="370"/>
      <c r="AZ41" s="370"/>
      <c r="BA41" s="365"/>
      <c r="BB41" s="365"/>
      <c r="BC41" s="365"/>
      <c r="BD41" s="365"/>
      <c r="BE41" s="365"/>
      <c r="BF41" s="365"/>
      <c r="BG41" s="365"/>
      <c r="BH41" s="365"/>
      <c r="BI41" s="365"/>
      <c r="BJ41" s="367"/>
      <c r="BK41" s="367"/>
      <c r="BL41" s="367"/>
      <c r="BM41" s="368"/>
      <c r="BN41" s="368"/>
      <c r="BO41" s="368"/>
      <c r="BP41" s="368"/>
      <c r="BQ41" s="368"/>
      <c r="BR41" s="368"/>
      <c r="BS41" s="64"/>
      <c r="BT41" s="64"/>
      <c r="BU41" s="64"/>
      <c r="CI41" s="90"/>
      <c r="CM41" s="369"/>
      <c r="CN41" s="369"/>
      <c r="CO41" s="369"/>
      <c r="CY41" s="91"/>
    </row>
    <row r="42" spans="1:103" s="5" customFormat="1" ht="14" customHeight="1" x14ac:dyDescent="0.2">
      <c r="A42" s="64"/>
      <c r="B42" s="384"/>
      <c r="C42" s="384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79"/>
      <c r="Y42" s="379"/>
      <c r="Z42" s="379"/>
      <c r="AA42" s="379"/>
      <c r="AB42" s="379"/>
      <c r="AC42" s="379"/>
      <c r="AD42" s="379"/>
      <c r="AE42" s="379"/>
      <c r="AF42" s="379"/>
      <c r="AG42" s="379"/>
      <c r="AH42" s="379"/>
      <c r="AI42" s="379"/>
      <c r="AJ42" s="379"/>
      <c r="AK42" s="379"/>
      <c r="AL42" s="363"/>
      <c r="AM42" s="363"/>
      <c r="AN42" s="363"/>
      <c r="AO42" s="363"/>
      <c r="AP42" s="363"/>
      <c r="AQ42" s="363"/>
      <c r="AR42" s="364"/>
      <c r="AS42" s="364"/>
      <c r="AT42" s="364"/>
      <c r="AU42" s="367"/>
      <c r="AV42" s="367"/>
      <c r="AW42" s="367"/>
      <c r="AX42" s="370"/>
      <c r="AY42" s="370"/>
      <c r="AZ42" s="370"/>
      <c r="BA42" s="365"/>
      <c r="BB42" s="365"/>
      <c r="BC42" s="365"/>
      <c r="BD42" s="365"/>
      <c r="BE42" s="365"/>
      <c r="BF42" s="365"/>
      <c r="BG42" s="365"/>
      <c r="BH42" s="365"/>
      <c r="BI42" s="365"/>
      <c r="BJ42" s="367"/>
      <c r="BK42" s="367"/>
      <c r="BL42" s="367"/>
      <c r="BM42" s="368"/>
      <c r="BN42" s="368"/>
      <c r="BO42" s="368"/>
      <c r="BP42" s="368"/>
      <c r="BQ42" s="368"/>
      <c r="BR42" s="368"/>
      <c r="BS42" s="64"/>
      <c r="BT42" s="64"/>
      <c r="BU42" s="64"/>
      <c r="CI42" s="90"/>
      <c r="CM42" s="369"/>
      <c r="CN42" s="369"/>
      <c r="CO42" s="369"/>
      <c r="CY42" s="91"/>
    </row>
    <row r="43" spans="1:103" s="3" customFormat="1" ht="14" customHeight="1" x14ac:dyDescent="0.2">
      <c r="A43" s="64"/>
      <c r="B43" s="384" t="s">
        <v>393</v>
      </c>
      <c r="C43" s="384"/>
      <c r="D43" s="366" t="s">
        <v>331</v>
      </c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6"/>
      <c r="P43" s="366"/>
      <c r="Q43" s="366"/>
      <c r="R43" s="366"/>
      <c r="S43" s="366"/>
      <c r="T43" s="366"/>
      <c r="U43" s="366"/>
      <c r="V43" s="366"/>
      <c r="W43" s="366"/>
      <c r="X43" s="379"/>
      <c r="Y43" s="379"/>
      <c r="Z43" s="379"/>
      <c r="AA43" s="379"/>
      <c r="AB43" s="379"/>
      <c r="AC43" s="379"/>
      <c r="AD43" s="379"/>
      <c r="AE43" s="379"/>
      <c r="AF43" s="379"/>
      <c r="AG43" s="379"/>
      <c r="AH43" s="379"/>
      <c r="AI43" s="379"/>
      <c r="AJ43" s="379"/>
      <c r="AK43" s="379"/>
      <c r="AL43" s="363">
        <v>0</v>
      </c>
      <c r="AM43" s="363"/>
      <c r="AN43" s="363"/>
      <c r="AO43" s="363"/>
      <c r="AP43" s="363"/>
      <c r="AQ43" s="363"/>
      <c r="AR43" s="364"/>
      <c r="AS43" s="364"/>
      <c r="AT43" s="364"/>
      <c r="AU43" s="367"/>
      <c r="AV43" s="367"/>
      <c r="AW43" s="367"/>
      <c r="AX43" s="370"/>
      <c r="AY43" s="370"/>
      <c r="AZ43" s="370"/>
      <c r="BA43" s="365"/>
      <c r="BB43" s="365"/>
      <c r="BC43" s="365"/>
      <c r="BD43" s="365"/>
      <c r="BE43" s="365"/>
      <c r="BF43" s="365"/>
      <c r="BG43" s="365"/>
      <c r="BH43" s="365"/>
      <c r="BI43" s="365"/>
      <c r="BJ43" s="367">
        <f>IF(AR43="x",40%,40%+(COUNTIFS(BA43:BI45,"=X")+COUNTIFS($AX$16,"=X"))*10%)</f>
        <v>0.4</v>
      </c>
      <c r="BK43" s="367"/>
      <c r="BL43" s="367"/>
      <c r="BM43" s="368">
        <f>AL43*BJ43</f>
        <v>0</v>
      </c>
      <c r="BN43" s="368"/>
      <c r="BO43" s="368"/>
      <c r="BP43" s="368"/>
      <c r="BQ43" s="368"/>
      <c r="BR43" s="368"/>
      <c r="BS43" s="64"/>
      <c r="BT43" s="64"/>
      <c r="BU43" s="64"/>
      <c r="CI43" s="88"/>
      <c r="CM43" s="369">
        <f>COUNTIFS(AX43:BI45,"=X")</f>
        <v>0</v>
      </c>
      <c r="CN43" s="369"/>
      <c r="CO43" s="369"/>
      <c r="CY43" s="89"/>
    </row>
    <row r="44" spans="1:103" s="5" customFormat="1" ht="14" customHeight="1" x14ac:dyDescent="0.2">
      <c r="A44" s="64"/>
      <c r="B44" s="384"/>
      <c r="C44" s="384"/>
      <c r="D44" s="366"/>
      <c r="E44" s="366"/>
      <c r="F44" s="366"/>
      <c r="G44" s="366"/>
      <c r="H44" s="366"/>
      <c r="I44" s="366"/>
      <c r="J44" s="366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366"/>
      <c r="W44" s="366"/>
      <c r="X44" s="379"/>
      <c r="Y44" s="379"/>
      <c r="Z44" s="379"/>
      <c r="AA44" s="379"/>
      <c r="AB44" s="379"/>
      <c r="AC44" s="379"/>
      <c r="AD44" s="379"/>
      <c r="AE44" s="379"/>
      <c r="AF44" s="379"/>
      <c r="AG44" s="379"/>
      <c r="AH44" s="379"/>
      <c r="AI44" s="379"/>
      <c r="AJ44" s="379"/>
      <c r="AK44" s="379"/>
      <c r="AL44" s="363"/>
      <c r="AM44" s="363"/>
      <c r="AN44" s="363"/>
      <c r="AO44" s="363"/>
      <c r="AP44" s="363"/>
      <c r="AQ44" s="363"/>
      <c r="AR44" s="364"/>
      <c r="AS44" s="364"/>
      <c r="AT44" s="364"/>
      <c r="AU44" s="367"/>
      <c r="AV44" s="367"/>
      <c r="AW44" s="367"/>
      <c r="AX44" s="370"/>
      <c r="AY44" s="370"/>
      <c r="AZ44" s="370"/>
      <c r="BA44" s="365"/>
      <c r="BB44" s="365"/>
      <c r="BC44" s="365"/>
      <c r="BD44" s="365"/>
      <c r="BE44" s="365"/>
      <c r="BF44" s="365"/>
      <c r="BG44" s="365"/>
      <c r="BH44" s="365"/>
      <c r="BI44" s="365"/>
      <c r="BJ44" s="367"/>
      <c r="BK44" s="367"/>
      <c r="BL44" s="367"/>
      <c r="BM44" s="368"/>
      <c r="BN44" s="368"/>
      <c r="BO44" s="368"/>
      <c r="BP44" s="368"/>
      <c r="BQ44" s="368"/>
      <c r="BR44" s="368"/>
      <c r="BS44" s="64"/>
      <c r="BT44" s="64"/>
      <c r="BU44" s="64"/>
      <c r="CI44" s="90"/>
      <c r="CM44" s="369"/>
      <c r="CN44" s="369"/>
      <c r="CO44" s="369"/>
      <c r="CY44" s="91"/>
    </row>
    <row r="45" spans="1:103" s="5" customFormat="1" ht="14" customHeight="1" x14ac:dyDescent="0.2">
      <c r="A45" s="64"/>
      <c r="B45" s="384"/>
      <c r="C45" s="384"/>
      <c r="D45" s="366"/>
      <c r="E45" s="366"/>
      <c r="F45" s="366"/>
      <c r="G45" s="366"/>
      <c r="H45" s="366"/>
      <c r="I45" s="366"/>
      <c r="J45" s="366"/>
      <c r="K45" s="366"/>
      <c r="L45" s="366"/>
      <c r="M45" s="366"/>
      <c r="N45" s="366"/>
      <c r="O45" s="366"/>
      <c r="P45" s="366"/>
      <c r="Q45" s="366"/>
      <c r="R45" s="366"/>
      <c r="S45" s="366"/>
      <c r="T45" s="366"/>
      <c r="U45" s="366"/>
      <c r="V45" s="366"/>
      <c r="W45" s="366"/>
      <c r="X45" s="379"/>
      <c r="Y45" s="379"/>
      <c r="Z45" s="379"/>
      <c r="AA45" s="379"/>
      <c r="AB45" s="379"/>
      <c r="AC45" s="379"/>
      <c r="AD45" s="379"/>
      <c r="AE45" s="379"/>
      <c r="AF45" s="379"/>
      <c r="AG45" s="379"/>
      <c r="AH45" s="379"/>
      <c r="AI45" s="379"/>
      <c r="AJ45" s="379"/>
      <c r="AK45" s="379"/>
      <c r="AL45" s="363"/>
      <c r="AM45" s="363"/>
      <c r="AN45" s="363"/>
      <c r="AO45" s="363"/>
      <c r="AP45" s="363"/>
      <c r="AQ45" s="363"/>
      <c r="AR45" s="364"/>
      <c r="AS45" s="364"/>
      <c r="AT45" s="364"/>
      <c r="AU45" s="367"/>
      <c r="AV45" s="367"/>
      <c r="AW45" s="367"/>
      <c r="AX45" s="370"/>
      <c r="AY45" s="370"/>
      <c r="AZ45" s="370"/>
      <c r="BA45" s="365"/>
      <c r="BB45" s="365"/>
      <c r="BC45" s="365"/>
      <c r="BD45" s="365"/>
      <c r="BE45" s="365"/>
      <c r="BF45" s="365"/>
      <c r="BG45" s="365"/>
      <c r="BH45" s="365"/>
      <c r="BI45" s="365"/>
      <c r="BJ45" s="367"/>
      <c r="BK45" s="367"/>
      <c r="BL45" s="367"/>
      <c r="BM45" s="368"/>
      <c r="BN45" s="368"/>
      <c r="BO45" s="368"/>
      <c r="BP45" s="368"/>
      <c r="BQ45" s="368"/>
      <c r="BR45" s="368"/>
      <c r="BS45" s="64"/>
      <c r="BT45" s="64"/>
      <c r="BU45" s="64"/>
      <c r="CI45" s="90"/>
      <c r="CM45" s="369"/>
      <c r="CN45" s="369"/>
      <c r="CO45" s="369"/>
      <c r="CY45" s="91"/>
    </row>
    <row r="46" spans="1:103" s="5" customFormat="1" ht="14" customHeight="1" x14ac:dyDescent="0.2">
      <c r="A46" s="64"/>
      <c r="B46" s="64"/>
      <c r="C46" s="64"/>
      <c r="D46" s="361" t="s">
        <v>476</v>
      </c>
      <c r="E46" s="362"/>
      <c r="F46" s="362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2"/>
      <c r="U46" s="362"/>
      <c r="V46" s="362"/>
      <c r="W46" s="362"/>
      <c r="X46" s="362"/>
      <c r="Y46" s="362"/>
      <c r="Z46" s="362"/>
      <c r="AA46" s="362"/>
      <c r="AB46" s="362"/>
      <c r="AC46" s="362"/>
      <c r="AD46" s="362"/>
      <c r="AE46" s="362"/>
      <c r="AF46" s="362"/>
      <c r="AG46" s="362"/>
      <c r="AH46" s="362"/>
      <c r="AI46" s="362"/>
      <c r="AJ46" s="362"/>
      <c r="AK46" s="362"/>
      <c r="AL46" s="371">
        <f>SUM(AL16:AQ45)</f>
        <v>0</v>
      </c>
      <c r="AM46" s="372"/>
      <c r="AN46" s="372"/>
      <c r="AO46" s="372"/>
      <c r="AP46" s="372"/>
      <c r="AQ46" s="372"/>
      <c r="AR46" s="373" t="s">
        <v>475</v>
      </c>
      <c r="AS46" s="373"/>
      <c r="AT46" s="373"/>
      <c r="AU46" s="373"/>
      <c r="AV46" s="373"/>
      <c r="AW46" s="373"/>
      <c r="AX46" s="373"/>
      <c r="AY46" s="373"/>
      <c r="AZ46" s="373"/>
      <c r="BA46" s="373"/>
      <c r="BB46" s="373"/>
      <c r="BC46" s="373"/>
      <c r="BD46" s="373"/>
      <c r="BE46" s="373"/>
      <c r="BF46" s="373"/>
      <c r="BG46" s="373"/>
      <c r="BH46" s="373"/>
      <c r="BI46" s="373"/>
      <c r="BJ46" s="373"/>
      <c r="BK46" s="373"/>
      <c r="BL46" s="374"/>
      <c r="BM46" s="368">
        <f>SUM(BM16:BR45)</f>
        <v>0</v>
      </c>
      <c r="BN46" s="368"/>
      <c r="BO46" s="368"/>
      <c r="BP46" s="368"/>
      <c r="BQ46" s="368"/>
      <c r="BR46" s="368"/>
      <c r="BS46" s="64"/>
      <c r="BT46" s="64"/>
      <c r="BU46" s="64"/>
      <c r="CI46" s="90"/>
      <c r="CY46" s="91"/>
    </row>
    <row r="47" spans="1:103" s="5" customFormat="1" ht="14" customHeight="1" x14ac:dyDescent="0.2">
      <c r="A47" s="64"/>
      <c r="B47" s="64"/>
      <c r="C47" s="64"/>
      <c r="D47" s="362"/>
      <c r="E47" s="362"/>
      <c r="F47" s="362"/>
      <c r="G47" s="362"/>
      <c r="H47" s="362"/>
      <c r="I47" s="362"/>
      <c r="J47" s="362"/>
      <c r="K47" s="362"/>
      <c r="L47" s="362"/>
      <c r="M47" s="362"/>
      <c r="N47" s="362"/>
      <c r="O47" s="362"/>
      <c r="P47" s="362"/>
      <c r="Q47" s="362"/>
      <c r="R47" s="362"/>
      <c r="S47" s="362"/>
      <c r="T47" s="362"/>
      <c r="U47" s="362"/>
      <c r="V47" s="362"/>
      <c r="W47" s="362"/>
      <c r="X47" s="362"/>
      <c r="Y47" s="362"/>
      <c r="Z47" s="362"/>
      <c r="AA47" s="362"/>
      <c r="AB47" s="362"/>
      <c r="AC47" s="362"/>
      <c r="AD47" s="362"/>
      <c r="AE47" s="362"/>
      <c r="AF47" s="362"/>
      <c r="AG47" s="362"/>
      <c r="AH47" s="362"/>
      <c r="AI47" s="362"/>
      <c r="AJ47" s="362"/>
      <c r="AK47" s="362"/>
      <c r="AL47" s="372"/>
      <c r="AM47" s="372"/>
      <c r="AN47" s="372"/>
      <c r="AO47" s="372"/>
      <c r="AP47" s="372"/>
      <c r="AQ47" s="372"/>
      <c r="AR47" s="375"/>
      <c r="AS47" s="375"/>
      <c r="AT47" s="375"/>
      <c r="AU47" s="375"/>
      <c r="AV47" s="375"/>
      <c r="AW47" s="375"/>
      <c r="AX47" s="375"/>
      <c r="AY47" s="375"/>
      <c r="AZ47" s="375"/>
      <c r="BA47" s="375"/>
      <c r="BB47" s="375"/>
      <c r="BC47" s="375"/>
      <c r="BD47" s="375"/>
      <c r="BE47" s="375"/>
      <c r="BF47" s="375"/>
      <c r="BG47" s="375"/>
      <c r="BH47" s="375"/>
      <c r="BI47" s="375"/>
      <c r="BJ47" s="375"/>
      <c r="BK47" s="375"/>
      <c r="BL47" s="376"/>
      <c r="BM47" s="368"/>
      <c r="BN47" s="368"/>
      <c r="BO47" s="368"/>
      <c r="BP47" s="368"/>
      <c r="BQ47" s="368"/>
      <c r="BR47" s="368"/>
      <c r="BS47" s="64"/>
      <c r="BT47" s="64"/>
      <c r="BU47" s="64"/>
      <c r="CI47" s="90"/>
      <c r="CY47" s="91"/>
    </row>
    <row r="48" spans="1:103" s="5" customFormat="1" ht="14" customHeight="1" thickBot="1" x14ac:dyDescent="0.25">
      <c r="A48" s="64"/>
      <c r="B48" s="64"/>
      <c r="C48" s="64"/>
      <c r="D48" s="362"/>
      <c r="E48" s="362"/>
      <c r="F48" s="362"/>
      <c r="G48" s="362"/>
      <c r="H48" s="362"/>
      <c r="I48" s="362"/>
      <c r="J48" s="362"/>
      <c r="K48" s="362"/>
      <c r="L48" s="362"/>
      <c r="M48" s="362"/>
      <c r="N48" s="362"/>
      <c r="O48" s="362"/>
      <c r="P48" s="362"/>
      <c r="Q48" s="362"/>
      <c r="R48" s="362"/>
      <c r="S48" s="362"/>
      <c r="T48" s="362"/>
      <c r="U48" s="362"/>
      <c r="V48" s="362"/>
      <c r="W48" s="362"/>
      <c r="X48" s="362"/>
      <c r="Y48" s="362"/>
      <c r="Z48" s="362"/>
      <c r="AA48" s="362"/>
      <c r="AB48" s="362"/>
      <c r="AC48" s="362"/>
      <c r="AD48" s="362"/>
      <c r="AE48" s="362"/>
      <c r="AF48" s="362"/>
      <c r="AG48" s="362"/>
      <c r="AH48" s="362"/>
      <c r="AI48" s="362"/>
      <c r="AJ48" s="362"/>
      <c r="AK48" s="362"/>
      <c r="AL48" s="372"/>
      <c r="AM48" s="372"/>
      <c r="AN48" s="372"/>
      <c r="AO48" s="372"/>
      <c r="AP48" s="372"/>
      <c r="AQ48" s="372"/>
      <c r="AR48" s="377"/>
      <c r="AS48" s="377"/>
      <c r="AT48" s="377"/>
      <c r="AU48" s="377"/>
      <c r="AV48" s="377"/>
      <c r="AW48" s="377"/>
      <c r="AX48" s="377"/>
      <c r="AY48" s="377"/>
      <c r="AZ48" s="377"/>
      <c r="BA48" s="377"/>
      <c r="BB48" s="377"/>
      <c r="BC48" s="377"/>
      <c r="BD48" s="377"/>
      <c r="BE48" s="377"/>
      <c r="BF48" s="377"/>
      <c r="BG48" s="377"/>
      <c r="BH48" s="377"/>
      <c r="BI48" s="377"/>
      <c r="BJ48" s="377"/>
      <c r="BK48" s="377"/>
      <c r="BL48" s="378"/>
      <c r="BM48" s="368"/>
      <c r="BN48" s="368"/>
      <c r="BO48" s="368"/>
      <c r="BP48" s="368"/>
      <c r="BQ48" s="368"/>
      <c r="BR48" s="368"/>
      <c r="BS48" s="64"/>
      <c r="BT48" s="64"/>
      <c r="BU48" s="64"/>
      <c r="CI48" s="92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4"/>
    </row>
    <row r="49" spans="1:73" s="5" customFormat="1" ht="14" customHeight="1" x14ac:dyDescent="0.2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</row>
    <row r="50" spans="1:73" s="3" customFormat="1" ht="14" customHeight="1" x14ac:dyDescent="0.2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</row>
    <row r="51" spans="1:73" s="3" customFormat="1" ht="14" customHeight="1" x14ac:dyDescent="0.2">
      <c r="A51" s="64"/>
      <c r="B51" s="64"/>
      <c r="C51" s="64"/>
      <c r="D51" s="383" t="s">
        <v>380</v>
      </c>
      <c r="E51" s="383"/>
      <c r="F51" s="383"/>
      <c r="G51" s="383"/>
      <c r="H51" s="383"/>
      <c r="I51" s="383"/>
      <c r="J51" s="383"/>
      <c r="K51" s="383" t="s">
        <v>244</v>
      </c>
      <c r="L51" s="383"/>
      <c r="M51" s="383"/>
      <c r="N51" s="383"/>
      <c r="O51" s="383"/>
      <c r="P51" s="383"/>
      <c r="Q51" s="383"/>
      <c r="R51" s="383"/>
      <c r="S51" s="383"/>
      <c r="T51" s="383"/>
      <c r="U51" s="383"/>
      <c r="V51" s="383"/>
      <c r="W51" s="383"/>
      <c r="X51" s="383"/>
      <c r="Y51" s="383"/>
      <c r="Z51" s="383"/>
      <c r="AA51" s="383"/>
      <c r="AB51" s="383"/>
      <c r="AC51" s="383"/>
      <c r="AD51" s="383"/>
      <c r="AE51" s="383"/>
      <c r="AF51" s="383"/>
      <c r="AG51" s="383"/>
      <c r="AH51" s="383"/>
      <c r="AI51" s="383"/>
      <c r="AJ51" s="383"/>
      <c r="AK51" s="383"/>
      <c r="AL51" s="383"/>
      <c r="AM51" s="383"/>
      <c r="AN51" s="383"/>
      <c r="AO51" s="383"/>
      <c r="AP51" s="383"/>
      <c r="AQ51" s="383"/>
      <c r="AR51" s="383"/>
      <c r="AS51" s="383"/>
      <c r="AT51" s="383"/>
      <c r="AU51" s="383"/>
      <c r="AV51" s="383"/>
      <c r="AW51" s="383"/>
      <c r="AX51" s="383"/>
      <c r="AY51" s="383"/>
      <c r="AZ51" s="383"/>
      <c r="BA51" s="383"/>
      <c r="BB51" s="383"/>
      <c r="BC51" s="383"/>
      <c r="BD51" s="383"/>
      <c r="BE51" s="383"/>
      <c r="BF51" s="383"/>
      <c r="BG51" s="383"/>
      <c r="BH51" s="383"/>
      <c r="BI51" s="383"/>
      <c r="BJ51" s="383"/>
      <c r="BK51" s="383"/>
      <c r="BL51" s="383"/>
      <c r="BM51" s="383"/>
      <c r="BN51" s="383"/>
      <c r="BO51" s="383"/>
      <c r="BP51" s="383"/>
      <c r="BQ51" s="383"/>
      <c r="BR51" s="383"/>
      <c r="BS51" s="64"/>
      <c r="BT51" s="64"/>
      <c r="BU51" s="64"/>
    </row>
    <row r="52" spans="1:73" s="3" customFormat="1" ht="14" customHeight="1" x14ac:dyDescent="0.2">
      <c r="A52" s="64"/>
      <c r="B52" s="64"/>
      <c r="C52" s="64"/>
      <c r="D52" s="383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83"/>
      <c r="R52" s="383"/>
      <c r="S52" s="383"/>
      <c r="T52" s="383"/>
      <c r="U52" s="383"/>
      <c r="V52" s="383"/>
      <c r="W52" s="383"/>
      <c r="X52" s="383"/>
      <c r="Y52" s="383"/>
      <c r="Z52" s="383"/>
      <c r="AA52" s="383"/>
      <c r="AB52" s="383"/>
      <c r="AC52" s="383"/>
      <c r="AD52" s="383"/>
      <c r="AE52" s="383"/>
      <c r="AF52" s="383"/>
      <c r="AG52" s="383"/>
      <c r="AH52" s="383"/>
      <c r="AI52" s="383"/>
      <c r="AJ52" s="383"/>
      <c r="AK52" s="383"/>
      <c r="AL52" s="383"/>
      <c r="AM52" s="383"/>
      <c r="AN52" s="383"/>
      <c r="AO52" s="383"/>
      <c r="AP52" s="383"/>
      <c r="AQ52" s="383"/>
      <c r="AR52" s="383"/>
      <c r="AS52" s="383"/>
      <c r="AT52" s="383"/>
      <c r="AU52" s="383"/>
      <c r="AV52" s="383"/>
      <c r="AW52" s="383"/>
      <c r="AX52" s="383"/>
      <c r="AY52" s="383"/>
      <c r="AZ52" s="383"/>
      <c r="BA52" s="383"/>
      <c r="BB52" s="383"/>
      <c r="BC52" s="383"/>
      <c r="BD52" s="383"/>
      <c r="BE52" s="383"/>
      <c r="BF52" s="383"/>
      <c r="BG52" s="383"/>
      <c r="BH52" s="383"/>
      <c r="BI52" s="383"/>
      <c r="BJ52" s="383"/>
      <c r="BK52" s="383"/>
      <c r="BL52" s="383"/>
      <c r="BM52" s="383"/>
      <c r="BN52" s="383"/>
      <c r="BO52" s="383"/>
      <c r="BP52" s="383"/>
      <c r="BQ52" s="383"/>
      <c r="BR52" s="383"/>
      <c r="BS52" s="64"/>
      <c r="BT52" s="64"/>
      <c r="BU52" s="64"/>
    </row>
    <row r="53" spans="1:73" s="3" customFormat="1" ht="14" customHeight="1" x14ac:dyDescent="0.2">
      <c r="A53" s="64"/>
      <c r="B53" s="64"/>
      <c r="C53" s="64"/>
      <c r="D53" s="383"/>
      <c r="E53" s="383"/>
      <c r="F53" s="383"/>
      <c r="G53" s="383"/>
      <c r="H53" s="383"/>
      <c r="I53" s="383"/>
      <c r="J53" s="383"/>
      <c r="K53" s="383"/>
      <c r="L53" s="383"/>
      <c r="M53" s="383"/>
      <c r="N53" s="383"/>
      <c r="O53" s="383"/>
      <c r="P53" s="383"/>
      <c r="Q53" s="383"/>
      <c r="R53" s="383"/>
      <c r="S53" s="383"/>
      <c r="T53" s="383"/>
      <c r="U53" s="383"/>
      <c r="V53" s="383"/>
      <c r="W53" s="383"/>
      <c r="X53" s="383"/>
      <c r="Y53" s="383"/>
      <c r="Z53" s="383"/>
      <c r="AA53" s="383"/>
      <c r="AB53" s="383"/>
      <c r="AC53" s="383"/>
      <c r="AD53" s="383"/>
      <c r="AE53" s="383"/>
      <c r="AF53" s="383"/>
      <c r="AG53" s="383"/>
      <c r="AH53" s="383"/>
      <c r="AI53" s="383"/>
      <c r="AJ53" s="383"/>
      <c r="AK53" s="383"/>
      <c r="AL53" s="383"/>
      <c r="AM53" s="383"/>
      <c r="AN53" s="383"/>
      <c r="AO53" s="383"/>
      <c r="AP53" s="383"/>
      <c r="AQ53" s="383"/>
      <c r="AR53" s="383"/>
      <c r="AS53" s="383"/>
      <c r="AT53" s="383"/>
      <c r="AU53" s="383"/>
      <c r="AV53" s="383"/>
      <c r="AW53" s="383"/>
      <c r="AX53" s="383"/>
      <c r="AY53" s="383"/>
      <c r="AZ53" s="383"/>
      <c r="BA53" s="383"/>
      <c r="BB53" s="383"/>
      <c r="BC53" s="383"/>
      <c r="BD53" s="383"/>
      <c r="BE53" s="383"/>
      <c r="BF53" s="383"/>
      <c r="BG53" s="383"/>
      <c r="BH53" s="383"/>
      <c r="BI53" s="383"/>
      <c r="BJ53" s="383"/>
      <c r="BK53" s="383"/>
      <c r="BL53" s="383"/>
      <c r="BM53" s="383"/>
      <c r="BN53" s="383"/>
      <c r="BO53" s="383"/>
      <c r="BP53" s="383"/>
      <c r="BQ53" s="383"/>
      <c r="BR53" s="383"/>
      <c r="BS53" s="64"/>
      <c r="BT53" s="64"/>
      <c r="BU53" s="64"/>
    </row>
    <row r="54" spans="1:73" s="3" customFormat="1" ht="14" customHeight="1" x14ac:dyDescent="0.2">
      <c r="A54" s="64"/>
      <c r="B54" s="64"/>
      <c r="C54" s="64"/>
      <c r="D54" s="383"/>
      <c r="E54" s="383"/>
      <c r="F54" s="383"/>
      <c r="G54" s="383"/>
      <c r="H54" s="383"/>
      <c r="I54" s="383"/>
      <c r="J54" s="383"/>
      <c r="K54" s="383"/>
      <c r="L54" s="383"/>
      <c r="M54" s="383"/>
      <c r="N54" s="383"/>
      <c r="O54" s="383"/>
      <c r="P54" s="383"/>
      <c r="Q54" s="383"/>
      <c r="R54" s="383"/>
      <c r="S54" s="383"/>
      <c r="T54" s="383"/>
      <c r="U54" s="383"/>
      <c r="V54" s="383"/>
      <c r="W54" s="383"/>
      <c r="X54" s="383"/>
      <c r="Y54" s="383"/>
      <c r="Z54" s="383"/>
      <c r="AA54" s="383"/>
      <c r="AB54" s="383"/>
      <c r="AC54" s="383"/>
      <c r="AD54" s="383"/>
      <c r="AE54" s="383"/>
      <c r="AF54" s="383"/>
      <c r="AG54" s="383"/>
      <c r="AH54" s="383"/>
      <c r="AI54" s="383"/>
      <c r="AJ54" s="383"/>
      <c r="AK54" s="383"/>
      <c r="AL54" s="383"/>
      <c r="AM54" s="383"/>
      <c r="AN54" s="383"/>
      <c r="AO54" s="383"/>
      <c r="AP54" s="383"/>
      <c r="AQ54" s="383"/>
      <c r="AR54" s="383"/>
      <c r="AS54" s="383"/>
      <c r="AT54" s="383"/>
      <c r="AU54" s="383"/>
      <c r="AV54" s="383"/>
      <c r="AW54" s="383"/>
      <c r="AX54" s="383"/>
      <c r="AY54" s="383"/>
      <c r="AZ54" s="383"/>
      <c r="BA54" s="383"/>
      <c r="BB54" s="383"/>
      <c r="BC54" s="383"/>
      <c r="BD54" s="383"/>
      <c r="BE54" s="383"/>
      <c r="BF54" s="383"/>
      <c r="BG54" s="383"/>
      <c r="BH54" s="383"/>
      <c r="BI54" s="383"/>
      <c r="BJ54" s="383"/>
      <c r="BK54" s="383"/>
      <c r="BL54" s="383"/>
      <c r="BM54" s="383"/>
      <c r="BN54" s="383"/>
      <c r="BO54" s="383"/>
      <c r="BP54" s="383"/>
      <c r="BQ54" s="383"/>
      <c r="BR54" s="383"/>
      <c r="BS54" s="64"/>
      <c r="BT54" s="64"/>
      <c r="BU54" s="64"/>
    </row>
    <row r="55" spans="1:73" s="3" customFormat="1" ht="14" customHeight="1" x14ac:dyDescent="0.2">
      <c r="A55" s="64"/>
      <c r="B55" s="64"/>
      <c r="C55" s="64"/>
      <c r="D55" s="383" t="s">
        <v>238</v>
      </c>
      <c r="E55" s="383"/>
      <c r="F55" s="383"/>
      <c r="G55" s="383"/>
      <c r="H55" s="383"/>
      <c r="I55" s="383"/>
      <c r="J55" s="383"/>
      <c r="K55" s="383" t="s">
        <v>245</v>
      </c>
      <c r="L55" s="383"/>
      <c r="M55" s="383"/>
      <c r="N55" s="383"/>
      <c r="O55" s="383"/>
      <c r="P55" s="383"/>
      <c r="Q55" s="383"/>
      <c r="R55" s="383"/>
      <c r="S55" s="383"/>
      <c r="T55" s="383"/>
      <c r="U55" s="383"/>
      <c r="V55" s="383"/>
      <c r="W55" s="383"/>
      <c r="X55" s="383"/>
      <c r="Y55" s="383"/>
      <c r="Z55" s="383"/>
      <c r="AA55" s="383"/>
      <c r="AB55" s="383"/>
      <c r="AC55" s="383"/>
      <c r="AD55" s="383"/>
      <c r="AE55" s="383"/>
      <c r="AF55" s="383"/>
      <c r="AG55" s="383"/>
      <c r="AH55" s="383"/>
      <c r="AI55" s="383"/>
      <c r="AJ55" s="383"/>
      <c r="AK55" s="383"/>
      <c r="AL55" s="383"/>
      <c r="AM55" s="383"/>
      <c r="AN55" s="383"/>
      <c r="AO55" s="383"/>
      <c r="AP55" s="383"/>
      <c r="AQ55" s="383"/>
      <c r="AR55" s="383"/>
      <c r="AS55" s="383"/>
      <c r="AT55" s="383"/>
      <c r="AU55" s="383"/>
      <c r="AV55" s="383"/>
      <c r="AW55" s="383"/>
      <c r="AX55" s="383"/>
      <c r="AY55" s="383"/>
      <c r="AZ55" s="383"/>
      <c r="BA55" s="383"/>
      <c r="BB55" s="383"/>
      <c r="BC55" s="383"/>
      <c r="BD55" s="383"/>
      <c r="BE55" s="383"/>
      <c r="BF55" s="383"/>
      <c r="BG55" s="383"/>
      <c r="BH55" s="383"/>
      <c r="BI55" s="383"/>
      <c r="BJ55" s="383"/>
      <c r="BK55" s="383"/>
      <c r="BL55" s="383"/>
      <c r="BM55" s="383"/>
      <c r="BN55" s="383"/>
      <c r="BO55" s="383"/>
      <c r="BP55" s="383"/>
      <c r="BQ55" s="383"/>
      <c r="BR55" s="383"/>
      <c r="BS55" s="64"/>
      <c r="BT55" s="64"/>
      <c r="BU55" s="64"/>
    </row>
    <row r="56" spans="1:73" s="3" customFormat="1" ht="14" customHeight="1" x14ac:dyDescent="0.2">
      <c r="A56" s="64"/>
      <c r="B56" s="64"/>
      <c r="C56" s="64"/>
      <c r="D56" s="383"/>
      <c r="E56" s="383"/>
      <c r="F56" s="383"/>
      <c r="G56" s="383"/>
      <c r="H56" s="383"/>
      <c r="I56" s="383"/>
      <c r="J56" s="383"/>
      <c r="K56" s="383"/>
      <c r="L56" s="383"/>
      <c r="M56" s="383"/>
      <c r="N56" s="383"/>
      <c r="O56" s="383"/>
      <c r="P56" s="383"/>
      <c r="Q56" s="383"/>
      <c r="R56" s="383"/>
      <c r="S56" s="383"/>
      <c r="T56" s="383"/>
      <c r="U56" s="383"/>
      <c r="V56" s="383"/>
      <c r="W56" s="383"/>
      <c r="X56" s="383"/>
      <c r="Y56" s="383"/>
      <c r="Z56" s="383"/>
      <c r="AA56" s="383"/>
      <c r="AB56" s="383"/>
      <c r="AC56" s="383"/>
      <c r="AD56" s="383"/>
      <c r="AE56" s="383"/>
      <c r="AF56" s="383"/>
      <c r="AG56" s="383"/>
      <c r="AH56" s="383"/>
      <c r="AI56" s="383"/>
      <c r="AJ56" s="383"/>
      <c r="AK56" s="383"/>
      <c r="AL56" s="383"/>
      <c r="AM56" s="383"/>
      <c r="AN56" s="383"/>
      <c r="AO56" s="383"/>
      <c r="AP56" s="383"/>
      <c r="AQ56" s="383"/>
      <c r="AR56" s="383"/>
      <c r="AS56" s="383"/>
      <c r="AT56" s="383"/>
      <c r="AU56" s="383"/>
      <c r="AV56" s="383"/>
      <c r="AW56" s="383"/>
      <c r="AX56" s="383"/>
      <c r="AY56" s="383"/>
      <c r="AZ56" s="383"/>
      <c r="BA56" s="383"/>
      <c r="BB56" s="383"/>
      <c r="BC56" s="383"/>
      <c r="BD56" s="383"/>
      <c r="BE56" s="383"/>
      <c r="BF56" s="383"/>
      <c r="BG56" s="383"/>
      <c r="BH56" s="383"/>
      <c r="BI56" s="383"/>
      <c r="BJ56" s="383"/>
      <c r="BK56" s="383"/>
      <c r="BL56" s="383"/>
      <c r="BM56" s="383"/>
      <c r="BN56" s="383"/>
      <c r="BO56" s="383"/>
      <c r="BP56" s="383"/>
      <c r="BQ56" s="383"/>
      <c r="BR56" s="383"/>
      <c r="BS56" s="64"/>
      <c r="BT56" s="64"/>
      <c r="BU56" s="64"/>
    </row>
    <row r="57" spans="1:73" s="3" customFormat="1" ht="14" customHeight="1" x14ac:dyDescent="0.2">
      <c r="A57" s="64"/>
      <c r="B57" s="64"/>
      <c r="C57" s="64"/>
      <c r="D57" s="383"/>
      <c r="E57" s="383"/>
      <c r="F57" s="383"/>
      <c r="G57" s="383"/>
      <c r="H57" s="383"/>
      <c r="I57" s="383"/>
      <c r="J57" s="383"/>
      <c r="K57" s="383"/>
      <c r="L57" s="383"/>
      <c r="M57" s="383"/>
      <c r="N57" s="383"/>
      <c r="O57" s="383"/>
      <c r="P57" s="383"/>
      <c r="Q57" s="383"/>
      <c r="R57" s="383"/>
      <c r="S57" s="383"/>
      <c r="T57" s="383"/>
      <c r="U57" s="383"/>
      <c r="V57" s="383"/>
      <c r="W57" s="383"/>
      <c r="X57" s="383"/>
      <c r="Y57" s="383"/>
      <c r="Z57" s="383"/>
      <c r="AA57" s="383"/>
      <c r="AB57" s="383"/>
      <c r="AC57" s="383"/>
      <c r="AD57" s="383"/>
      <c r="AE57" s="383"/>
      <c r="AF57" s="383"/>
      <c r="AG57" s="383"/>
      <c r="AH57" s="383"/>
      <c r="AI57" s="383"/>
      <c r="AJ57" s="383"/>
      <c r="AK57" s="383"/>
      <c r="AL57" s="383"/>
      <c r="AM57" s="383"/>
      <c r="AN57" s="383"/>
      <c r="AO57" s="383"/>
      <c r="AP57" s="383"/>
      <c r="AQ57" s="383"/>
      <c r="AR57" s="383"/>
      <c r="AS57" s="383"/>
      <c r="AT57" s="383"/>
      <c r="AU57" s="383"/>
      <c r="AV57" s="383"/>
      <c r="AW57" s="383"/>
      <c r="AX57" s="383"/>
      <c r="AY57" s="383"/>
      <c r="AZ57" s="383"/>
      <c r="BA57" s="383"/>
      <c r="BB57" s="383"/>
      <c r="BC57" s="383"/>
      <c r="BD57" s="383"/>
      <c r="BE57" s="383"/>
      <c r="BF57" s="383"/>
      <c r="BG57" s="383"/>
      <c r="BH57" s="383"/>
      <c r="BI57" s="383"/>
      <c r="BJ57" s="383"/>
      <c r="BK57" s="383"/>
      <c r="BL57" s="383"/>
      <c r="BM57" s="383"/>
      <c r="BN57" s="383"/>
      <c r="BO57" s="383"/>
      <c r="BP57" s="383"/>
      <c r="BQ57" s="383"/>
      <c r="BR57" s="383"/>
      <c r="BS57" s="64"/>
      <c r="BT57" s="64"/>
      <c r="BU57" s="64"/>
    </row>
    <row r="58" spans="1:73" s="3" customFormat="1" ht="14" customHeight="1" x14ac:dyDescent="0.2">
      <c r="A58" s="64"/>
      <c r="B58" s="64"/>
      <c r="C58" s="64"/>
      <c r="D58" s="383"/>
      <c r="E58" s="383"/>
      <c r="F58" s="383"/>
      <c r="G58" s="383"/>
      <c r="H58" s="383"/>
      <c r="I58" s="383"/>
      <c r="J58" s="383"/>
      <c r="K58" s="383"/>
      <c r="L58" s="383"/>
      <c r="M58" s="383"/>
      <c r="N58" s="383"/>
      <c r="O58" s="383"/>
      <c r="P58" s="383"/>
      <c r="Q58" s="383"/>
      <c r="R58" s="383"/>
      <c r="S58" s="383"/>
      <c r="T58" s="383"/>
      <c r="U58" s="383"/>
      <c r="V58" s="383"/>
      <c r="W58" s="383"/>
      <c r="X58" s="383"/>
      <c r="Y58" s="383"/>
      <c r="Z58" s="383"/>
      <c r="AA58" s="383"/>
      <c r="AB58" s="383"/>
      <c r="AC58" s="383"/>
      <c r="AD58" s="383"/>
      <c r="AE58" s="383"/>
      <c r="AF58" s="383"/>
      <c r="AG58" s="383"/>
      <c r="AH58" s="383"/>
      <c r="AI58" s="383"/>
      <c r="AJ58" s="383"/>
      <c r="AK58" s="383"/>
      <c r="AL58" s="383"/>
      <c r="AM58" s="383"/>
      <c r="AN58" s="383"/>
      <c r="AO58" s="383"/>
      <c r="AP58" s="383"/>
      <c r="AQ58" s="383"/>
      <c r="AR58" s="383"/>
      <c r="AS58" s="383"/>
      <c r="AT58" s="383"/>
      <c r="AU58" s="383"/>
      <c r="AV58" s="383"/>
      <c r="AW58" s="383"/>
      <c r="AX58" s="383"/>
      <c r="AY58" s="383"/>
      <c r="AZ58" s="383"/>
      <c r="BA58" s="383"/>
      <c r="BB58" s="383"/>
      <c r="BC58" s="383"/>
      <c r="BD58" s="383"/>
      <c r="BE58" s="383"/>
      <c r="BF58" s="383"/>
      <c r="BG58" s="383"/>
      <c r="BH58" s="383"/>
      <c r="BI58" s="383"/>
      <c r="BJ58" s="383"/>
      <c r="BK58" s="383"/>
      <c r="BL58" s="383"/>
      <c r="BM58" s="383"/>
      <c r="BN58" s="383"/>
      <c r="BO58" s="383"/>
      <c r="BP58" s="383"/>
      <c r="BQ58" s="383"/>
      <c r="BR58" s="383"/>
      <c r="BS58" s="64"/>
      <c r="BT58" s="64"/>
      <c r="BU58" s="64"/>
    </row>
    <row r="59" spans="1:73" s="3" customFormat="1" ht="14" customHeight="1" x14ac:dyDescent="0.2">
      <c r="A59" s="64"/>
      <c r="B59" s="64"/>
      <c r="C59" s="64"/>
      <c r="D59" s="380" t="s">
        <v>246</v>
      </c>
      <c r="E59" s="380"/>
      <c r="F59" s="380"/>
      <c r="G59" s="380"/>
      <c r="H59" s="380"/>
      <c r="I59" s="380"/>
      <c r="J59" s="380"/>
      <c r="K59" s="383" t="s">
        <v>247</v>
      </c>
      <c r="L59" s="383"/>
      <c r="M59" s="383"/>
      <c r="N59" s="383"/>
      <c r="O59" s="383"/>
      <c r="P59" s="383"/>
      <c r="Q59" s="383"/>
      <c r="R59" s="383"/>
      <c r="S59" s="383"/>
      <c r="T59" s="383"/>
      <c r="U59" s="383"/>
      <c r="V59" s="383"/>
      <c r="W59" s="383"/>
      <c r="X59" s="383"/>
      <c r="Y59" s="383"/>
      <c r="Z59" s="383"/>
      <c r="AA59" s="383"/>
      <c r="AB59" s="383"/>
      <c r="AC59" s="383"/>
      <c r="AD59" s="383"/>
      <c r="AE59" s="383"/>
      <c r="AF59" s="383"/>
      <c r="AG59" s="383"/>
      <c r="AH59" s="383"/>
      <c r="AI59" s="383"/>
      <c r="AJ59" s="383"/>
      <c r="AK59" s="383"/>
      <c r="AL59" s="383"/>
      <c r="AM59" s="383"/>
      <c r="AN59" s="383"/>
      <c r="AO59" s="383"/>
      <c r="AP59" s="383"/>
      <c r="AQ59" s="383"/>
      <c r="AR59" s="383"/>
      <c r="AS59" s="383"/>
      <c r="AT59" s="383"/>
      <c r="AU59" s="383"/>
      <c r="AV59" s="383"/>
      <c r="AW59" s="383"/>
      <c r="AX59" s="383"/>
      <c r="AY59" s="383"/>
      <c r="AZ59" s="383"/>
      <c r="BA59" s="383"/>
      <c r="BB59" s="383"/>
      <c r="BC59" s="383"/>
      <c r="BD59" s="383"/>
      <c r="BE59" s="383"/>
      <c r="BF59" s="383"/>
      <c r="BG59" s="383"/>
      <c r="BH59" s="383"/>
      <c r="BI59" s="383"/>
      <c r="BJ59" s="383"/>
      <c r="BK59" s="383"/>
      <c r="BL59" s="383"/>
      <c r="BM59" s="383"/>
      <c r="BN59" s="383"/>
      <c r="BO59" s="383"/>
      <c r="BP59" s="383"/>
      <c r="BQ59" s="383"/>
      <c r="BR59" s="383"/>
      <c r="BS59" s="64"/>
      <c r="BT59" s="64"/>
      <c r="BU59" s="64"/>
    </row>
    <row r="60" spans="1:73" s="3" customFormat="1" ht="14" customHeight="1" x14ac:dyDescent="0.2">
      <c r="A60" s="64"/>
      <c r="B60" s="64"/>
      <c r="C60" s="64"/>
      <c r="D60" s="380"/>
      <c r="E60" s="380"/>
      <c r="F60" s="380"/>
      <c r="G60" s="380"/>
      <c r="H60" s="380"/>
      <c r="I60" s="380"/>
      <c r="J60" s="380"/>
      <c r="K60" s="383"/>
      <c r="L60" s="383"/>
      <c r="M60" s="383"/>
      <c r="N60" s="383"/>
      <c r="O60" s="383"/>
      <c r="P60" s="383"/>
      <c r="Q60" s="383"/>
      <c r="R60" s="383"/>
      <c r="S60" s="383"/>
      <c r="T60" s="383"/>
      <c r="U60" s="383"/>
      <c r="V60" s="383"/>
      <c r="W60" s="383"/>
      <c r="X60" s="383"/>
      <c r="Y60" s="383"/>
      <c r="Z60" s="383"/>
      <c r="AA60" s="383"/>
      <c r="AB60" s="383"/>
      <c r="AC60" s="383"/>
      <c r="AD60" s="383"/>
      <c r="AE60" s="383"/>
      <c r="AF60" s="383"/>
      <c r="AG60" s="383"/>
      <c r="AH60" s="383"/>
      <c r="AI60" s="383"/>
      <c r="AJ60" s="383"/>
      <c r="AK60" s="383"/>
      <c r="AL60" s="383"/>
      <c r="AM60" s="383"/>
      <c r="AN60" s="383"/>
      <c r="AO60" s="383"/>
      <c r="AP60" s="383"/>
      <c r="AQ60" s="383"/>
      <c r="AR60" s="383"/>
      <c r="AS60" s="383"/>
      <c r="AT60" s="383"/>
      <c r="AU60" s="383"/>
      <c r="AV60" s="383"/>
      <c r="AW60" s="383"/>
      <c r="AX60" s="383"/>
      <c r="AY60" s="383"/>
      <c r="AZ60" s="383"/>
      <c r="BA60" s="383"/>
      <c r="BB60" s="383"/>
      <c r="BC60" s="383"/>
      <c r="BD60" s="383"/>
      <c r="BE60" s="383"/>
      <c r="BF60" s="383"/>
      <c r="BG60" s="383"/>
      <c r="BH60" s="383"/>
      <c r="BI60" s="383"/>
      <c r="BJ60" s="383"/>
      <c r="BK60" s="383"/>
      <c r="BL60" s="383"/>
      <c r="BM60" s="383"/>
      <c r="BN60" s="383"/>
      <c r="BO60" s="383"/>
      <c r="BP60" s="383"/>
      <c r="BQ60" s="383"/>
      <c r="BR60" s="383"/>
      <c r="BS60" s="64"/>
      <c r="BT60" s="64"/>
      <c r="BU60" s="64"/>
    </row>
    <row r="61" spans="1:73" s="3" customFormat="1" ht="14" customHeight="1" x14ac:dyDescent="0.2">
      <c r="A61" s="64"/>
      <c r="B61" s="64"/>
      <c r="C61" s="64"/>
      <c r="D61" s="380"/>
      <c r="E61" s="380"/>
      <c r="F61" s="380"/>
      <c r="G61" s="380"/>
      <c r="H61" s="380"/>
      <c r="I61" s="380"/>
      <c r="J61" s="380"/>
      <c r="K61" s="383"/>
      <c r="L61" s="383"/>
      <c r="M61" s="383"/>
      <c r="N61" s="383"/>
      <c r="O61" s="383"/>
      <c r="P61" s="383"/>
      <c r="Q61" s="383"/>
      <c r="R61" s="383"/>
      <c r="S61" s="383"/>
      <c r="T61" s="383"/>
      <c r="U61" s="383"/>
      <c r="V61" s="383"/>
      <c r="W61" s="383"/>
      <c r="X61" s="383"/>
      <c r="Y61" s="383"/>
      <c r="Z61" s="383"/>
      <c r="AA61" s="383"/>
      <c r="AB61" s="383"/>
      <c r="AC61" s="383"/>
      <c r="AD61" s="383"/>
      <c r="AE61" s="383"/>
      <c r="AF61" s="383"/>
      <c r="AG61" s="383"/>
      <c r="AH61" s="383"/>
      <c r="AI61" s="383"/>
      <c r="AJ61" s="383"/>
      <c r="AK61" s="383"/>
      <c r="AL61" s="383"/>
      <c r="AM61" s="383"/>
      <c r="AN61" s="383"/>
      <c r="AO61" s="383"/>
      <c r="AP61" s="383"/>
      <c r="AQ61" s="383"/>
      <c r="AR61" s="383"/>
      <c r="AS61" s="383"/>
      <c r="AT61" s="383"/>
      <c r="AU61" s="383"/>
      <c r="AV61" s="383"/>
      <c r="AW61" s="383"/>
      <c r="AX61" s="383"/>
      <c r="AY61" s="383"/>
      <c r="AZ61" s="383"/>
      <c r="BA61" s="383"/>
      <c r="BB61" s="383"/>
      <c r="BC61" s="383"/>
      <c r="BD61" s="383"/>
      <c r="BE61" s="383"/>
      <c r="BF61" s="383"/>
      <c r="BG61" s="383"/>
      <c r="BH61" s="383"/>
      <c r="BI61" s="383"/>
      <c r="BJ61" s="383"/>
      <c r="BK61" s="383"/>
      <c r="BL61" s="383"/>
      <c r="BM61" s="383"/>
      <c r="BN61" s="383"/>
      <c r="BO61" s="383"/>
      <c r="BP61" s="383"/>
      <c r="BQ61" s="383"/>
      <c r="BR61" s="383"/>
      <c r="BS61" s="64"/>
      <c r="BT61" s="64"/>
      <c r="BU61" s="64"/>
    </row>
    <row r="62" spans="1:73" s="3" customFormat="1" ht="14" customHeight="1" x14ac:dyDescent="0.2">
      <c r="A62" s="64"/>
      <c r="B62" s="64"/>
      <c r="C62" s="64"/>
      <c r="D62" s="380"/>
      <c r="E62" s="380"/>
      <c r="F62" s="380"/>
      <c r="G62" s="380"/>
      <c r="H62" s="380"/>
      <c r="I62" s="380"/>
      <c r="J62" s="380"/>
      <c r="K62" s="383"/>
      <c r="L62" s="383"/>
      <c r="M62" s="383"/>
      <c r="N62" s="383"/>
      <c r="O62" s="383"/>
      <c r="P62" s="383"/>
      <c r="Q62" s="383"/>
      <c r="R62" s="383"/>
      <c r="S62" s="383"/>
      <c r="T62" s="383"/>
      <c r="U62" s="383"/>
      <c r="V62" s="383"/>
      <c r="W62" s="383"/>
      <c r="X62" s="383"/>
      <c r="Y62" s="383"/>
      <c r="Z62" s="383"/>
      <c r="AA62" s="383"/>
      <c r="AB62" s="383"/>
      <c r="AC62" s="383"/>
      <c r="AD62" s="383"/>
      <c r="AE62" s="383"/>
      <c r="AF62" s="383"/>
      <c r="AG62" s="383"/>
      <c r="AH62" s="383"/>
      <c r="AI62" s="383"/>
      <c r="AJ62" s="383"/>
      <c r="AK62" s="383"/>
      <c r="AL62" s="383"/>
      <c r="AM62" s="383"/>
      <c r="AN62" s="383"/>
      <c r="AO62" s="383"/>
      <c r="AP62" s="383"/>
      <c r="AQ62" s="383"/>
      <c r="AR62" s="383"/>
      <c r="AS62" s="383"/>
      <c r="AT62" s="383"/>
      <c r="AU62" s="383"/>
      <c r="AV62" s="383"/>
      <c r="AW62" s="383"/>
      <c r="AX62" s="383"/>
      <c r="AY62" s="383"/>
      <c r="AZ62" s="383"/>
      <c r="BA62" s="383"/>
      <c r="BB62" s="383"/>
      <c r="BC62" s="383"/>
      <c r="BD62" s="383"/>
      <c r="BE62" s="383"/>
      <c r="BF62" s="383"/>
      <c r="BG62" s="383"/>
      <c r="BH62" s="383"/>
      <c r="BI62" s="383"/>
      <c r="BJ62" s="383"/>
      <c r="BK62" s="383"/>
      <c r="BL62" s="383"/>
      <c r="BM62" s="383"/>
      <c r="BN62" s="383"/>
      <c r="BO62" s="383"/>
      <c r="BP62" s="383"/>
      <c r="BQ62" s="383"/>
      <c r="BR62" s="383"/>
      <c r="BS62" s="64"/>
      <c r="BT62" s="64"/>
      <c r="BU62" s="64"/>
    </row>
    <row r="63" spans="1:73" s="3" customFormat="1" ht="14" customHeight="1" x14ac:dyDescent="0.2">
      <c r="A63" s="64"/>
      <c r="B63" s="64"/>
      <c r="C63" s="64"/>
      <c r="D63" s="380" t="s">
        <v>240</v>
      </c>
      <c r="E63" s="380"/>
      <c r="F63" s="380"/>
      <c r="G63" s="380"/>
      <c r="H63" s="380"/>
      <c r="I63" s="380"/>
      <c r="J63" s="380"/>
      <c r="K63" s="381" t="s">
        <v>369</v>
      </c>
      <c r="L63" s="381"/>
      <c r="M63" s="381"/>
      <c r="N63" s="381"/>
      <c r="O63" s="381"/>
      <c r="P63" s="381"/>
      <c r="Q63" s="381"/>
      <c r="R63" s="381"/>
      <c r="S63" s="381"/>
      <c r="T63" s="381"/>
      <c r="U63" s="381"/>
      <c r="V63" s="381"/>
      <c r="W63" s="381"/>
      <c r="X63" s="381"/>
      <c r="Y63" s="381"/>
      <c r="Z63" s="381"/>
      <c r="AA63" s="381"/>
      <c r="AB63" s="381"/>
      <c r="AC63" s="381"/>
      <c r="AD63" s="381"/>
      <c r="AE63" s="381"/>
      <c r="AF63" s="381"/>
      <c r="AG63" s="381"/>
      <c r="AH63" s="381"/>
      <c r="AI63" s="381"/>
      <c r="AJ63" s="381"/>
      <c r="AK63" s="381"/>
      <c r="AL63" s="381"/>
      <c r="AM63" s="381"/>
      <c r="AN63" s="381"/>
      <c r="AO63" s="381"/>
      <c r="AP63" s="381"/>
      <c r="AQ63" s="381"/>
      <c r="AR63" s="381"/>
      <c r="AS63" s="381"/>
      <c r="AT63" s="381"/>
      <c r="AU63" s="381"/>
      <c r="AV63" s="381"/>
      <c r="AW63" s="381"/>
      <c r="AX63" s="381"/>
      <c r="AY63" s="381"/>
      <c r="AZ63" s="381"/>
      <c r="BA63" s="381"/>
      <c r="BB63" s="381"/>
      <c r="BC63" s="381"/>
      <c r="BD63" s="381"/>
      <c r="BE63" s="381"/>
      <c r="BF63" s="381"/>
      <c r="BG63" s="381"/>
      <c r="BH63" s="381"/>
      <c r="BI63" s="381"/>
      <c r="BJ63" s="381"/>
      <c r="BK63" s="381"/>
      <c r="BL63" s="381"/>
      <c r="BM63" s="381"/>
      <c r="BN63" s="381"/>
      <c r="BO63" s="381"/>
      <c r="BP63" s="381"/>
      <c r="BQ63" s="381"/>
      <c r="BR63" s="381"/>
      <c r="BS63" s="64"/>
      <c r="BT63" s="64"/>
      <c r="BU63" s="64"/>
    </row>
    <row r="64" spans="1:73" s="3" customFormat="1" ht="14" customHeight="1" x14ac:dyDescent="0.2">
      <c r="A64" s="64"/>
      <c r="B64" s="64"/>
      <c r="C64" s="64"/>
      <c r="D64" s="380"/>
      <c r="E64" s="380"/>
      <c r="F64" s="380"/>
      <c r="G64" s="380"/>
      <c r="H64" s="380"/>
      <c r="I64" s="380"/>
      <c r="J64" s="380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  <c r="Z64" s="381"/>
      <c r="AA64" s="381"/>
      <c r="AB64" s="381"/>
      <c r="AC64" s="381"/>
      <c r="AD64" s="381"/>
      <c r="AE64" s="381"/>
      <c r="AF64" s="381"/>
      <c r="AG64" s="381"/>
      <c r="AH64" s="381"/>
      <c r="AI64" s="381"/>
      <c r="AJ64" s="381"/>
      <c r="AK64" s="381"/>
      <c r="AL64" s="381"/>
      <c r="AM64" s="381"/>
      <c r="AN64" s="381"/>
      <c r="AO64" s="381"/>
      <c r="AP64" s="381"/>
      <c r="AQ64" s="381"/>
      <c r="AR64" s="381"/>
      <c r="AS64" s="381"/>
      <c r="AT64" s="381"/>
      <c r="AU64" s="381"/>
      <c r="AV64" s="381"/>
      <c r="AW64" s="381"/>
      <c r="AX64" s="381"/>
      <c r="AY64" s="381"/>
      <c r="AZ64" s="381"/>
      <c r="BA64" s="381"/>
      <c r="BB64" s="381"/>
      <c r="BC64" s="381"/>
      <c r="BD64" s="381"/>
      <c r="BE64" s="381"/>
      <c r="BF64" s="381"/>
      <c r="BG64" s="381"/>
      <c r="BH64" s="381"/>
      <c r="BI64" s="381"/>
      <c r="BJ64" s="381"/>
      <c r="BK64" s="381"/>
      <c r="BL64" s="381"/>
      <c r="BM64" s="381"/>
      <c r="BN64" s="381"/>
      <c r="BO64" s="381"/>
      <c r="BP64" s="381"/>
      <c r="BQ64" s="381"/>
      <c r="BR64" s="381"/>
      <c r="BS64" s="64"/>
      <c r="BT64" s="64"/>
      <c r="BU64" s="64"/>
    </row>
    <row r="65" spans="1:73" s="3" customFormat="1" ht="14" customHeight="1" x14ac:dyDescent="0.2">
      <c r="A65" s="64"/>
      <c r="B65" s="64"/>
      <c r="C65" s="64"/>
      <c r="D65" s="380"/>
      <c r="E65" s="380"/>
      <c r="F65" s="380"/>
      <c r="G65" s="380"/>
      <c r="H65" s="380"/>
      <c r="I65" s="380"/>
      <c r="J65" s="380"/>
      <c r="K65" s="381"/>
      <c r="L65" s="381"/>
      <c r="M65" s="381"/>
      <c r="N65" s="381"/>
      <c r="O65" s="381"/>
      <c r="P65" s="381"/>
      <c r="Q65" s="381"/>
      <c r="R65" s="381"/>
      <c r="S65" s="381"/>
      <c r="T65" s="381"/>
      <c r="U65" s="381"/>
      <c r="V65" s="381"/>
      <c r="W65" s="381"/>
      <c r="X65" s="381"/>
      <c r="Y65" s="381"/>
      <c r="Z65" s="381"/>
      <c r="AA65" s="381"/>
      <c r="AB65" s="381"/>
      <c r="AC65" s="381"/>
      <c r="AD65" s="381"/>
      <c r="AE65" s="381"/>
      <c r="AF65" s="381"/>
      <c r="AG65" s="381"/>
      <c r="AH65" s="381"/>
      <c r="AI65" s="381"/>
      <c r="AJ65" s="381"/>
      <c r="AK65" s="381"/>
      <c r="AL65" s="381"/>
      <c r="AM65" s="381"/>
      <c r="AN65" s="381"/>
      <c r="AO65" s="381"/>
      <c r="AP65" s="381"/>
      <c r="AQ65" s="381"/>
      <c r="AR65" s="381"/>
      <c r="AS65" s="381"/>
      <c r="AT65" s="381"/>
      <c r="AU65" s="381"/>
      <c r="AV65" s="381"/>
      <c r="AW65" s="381"/>
      <c r="AX65" s="381"/>
      <c r="AY65" s="381"/>
      <c r="AZ65" s="381"/>
      <c r="BA65" s="381"/>
      <c r="BB65" s="381"/>
      <c r="BC65" s="381"/>
      <c r="BD65" s="381"/>
      <c r="BE65" s="381"/>
      <c r="BF65" s="381"/>
      <c r="BG65" s="381"/>
      <c r="BH65" s="381"/>
      <c r="BI65" s="381"/>
      <c r="BJ65" s="381"/>
      <c r="BK65" s="381"/>
      <c r="BL65" s="381"/>
      <c r="BM65" s="381"/>
      <c r="BN65" s="381"/>
      <c r="BO65" s="381"/>
      <c r="BP65" s="381"/>
      <c r="BQ65" s="381"/>
      <c r="BR65" s="381"/>
      <c r="BS65" s="64"/>
      <c r="BT65" s="64"/>
      <c r="BU65" s="64"/>
    </row>
    <row r="66" spans="1:73" s="3" customFormat="1" ht="14" customHeight="1" x14ac:dyDescent="0.2">
      <c r="A66" s="64"/>
      <c r="B66" s="64"/>
      <c r="C66" s="64"/>
      <c r="D66" s="380"/>
      <c r="E66" s="380"/>
      <c r="F66" s="380"/>
      <c r="G66" s="380"/>
      <c r="H66" s="380"/>
      <c r="I66" s="380"/>
      <c r="J66" s="380"/>
      <c r="K66" s="381"/>
      <c r="L66" s="381"/>
      <c r="M66" s="381"/>
      <c r="N66" s="381"/>
      <c r="O66" s="381"/>
      <c r="P66" s="381"/>
      <c r="Q66" s="381"/>
      <c r="R66" s="381"/>
      <c r="S66" s="381"/>
      <c r="T66" s="381"/>
      <c r="U66" s="381"/>
      <c r="V66" s="381"/>
      <c r="W66" s="381"/>
      <c r="X66" s="381"/>
      <c r="Y66" s="381"/>
      <c r="Z66" s="381"/>
      <c r="AA66" s="381"/>
      <c r="AB66" s="381"/>
      <c r="AC66" s="381"/>
      <c r="AD66" s="381"/>
      <c r="AE66" s="381"/>
      <c r="AF66" s="381"/>
      <c r="AG66" s="381"/>
      <c r="AH66" s="381"/>
      <c r="AI66" s="381"/>
      <c r="AJ66" s="381"/>
      <c r="AK66" s="381"/>
      <c r="AL66" s="381"/>
      <c r="AM66" s="381"/>
      <c r="AN66" s="381"/>
      <c r="AO66" s="381"/>
      <c r="AP66" s="381"/>
      <c r="AQ66" s="381"/>
      <c r="AR66" s="381"/>
      <c r="AS66" s="381"/>
      <c r="AT66" s="381"/>
      <c r="AU66" s="381"/>
      <c r="AV66" s="381"/>
      <c r="AW66" s="381"/>
      <c r="AX66" s="381"/>
      <c r="AY66" s="381"/>
      <c r="AZ66" s="381"/>
      <c r="BA66" s="381"/>
      <c r="BB66" s="381"/>
      <c r="BC66" s="381"/>
      <c r="BD66" s="381"/>
      <c r="BE66" s="381"/>
      <c r="BF66" s="381"/>
      <c r="BG66" s="381"/>
      <c r="BH66" s="381"/>
      <c r="BI66" s="381"/>
      <c r="BJ66" s="381"/>
      <c r="BK66" s="381"/>
      <c r="BL66" s="381"/>
      <c r="BM66" s="381"/>
      <c r="BN66" s="381"/>
      <c r="BO66" s="381"/>
      <c r="BP66" s="381"/>
      <c r="BQ66" s="381"/>
      <c r="BR66" s="381"/>
      <c r="BS66" s="64"/>
      <c r="BT66" s="64"/>
      <c r="BU66" s="64"/>
    </row>
    <row r="67" spans="1:73" s="3" customFormat="1" ht="14" customHeight="1" x14ac:dyDescent="0.2">
      <c r="A67" s="64"/>
      <c r="B67" s="64"/>
      <c r="C67" s="64"/>
      <c r="D67" s="380"/>
      <c r="E67" s="380"/>
      <c r="F67" s="380"/>
      <c r="G67" s="380"/>
      <c r="H67" s="380"/>
      <c r="I67" s="380"/>
      <c r="J67" s="380"/>
      <c r="K67" s="381"/>
      <c r="L67" s="381"/>
      <c r="M67" s="381"/>
      <c r="N67" s="381"/>
      <c r="O67" s="381"/>
      <c r="P67" s="381"/>
      <c r="Q67" s="381"/>
      <c r="R67" s="381"/>
      <c r="S67" s="381"/>
      <c r="T67" s="381"/>
      <c r="U67" s="381"/>
      <c r="V67" s="381"/>
      <c r="W67" s="381"/>
      <c r="X67" s="381"/>
      <c r="Y67" s="381"/>
      <c r="Z67" s="381"/>
      <c r="AA67" s="381"/>
      <c r="AB67" s="381"/>
      <c r="AC67" s="381"/>
      <c r="AD67" s="381"/>
      <c r="AE67" s="381"/>
      <c r="AF67" s="381"/>
      <c r="AG67" s="381"/>
      <c r="AH67" s="381"/>
      <c r="AI67" s="381"/>
      <c r="AJ67" s="381"/>
      <c r="AK67" s="381"/>
      <c r="AL67" s="381"/>
      <c r="AM67" s="381"/>
      <c r="AN67" s="381"/>
      <c r="AO67" s="381"/>
      <c r="AP67" s="381"/>
      <c r="AQ67" s="381"/>
      <c r="AR67" s="381"/>
      <c r="AS67" s="381"/>
      <c r="AT67" s="381"/>
      <c r="AU67" s="381"/>
      <c r="AV67" s="381"/>
      <c r="AW67" s="381"/>
      <c r="AX67" s="381"/>
      <c r="AY67" s="381"/>
      <c r="AZ67" s="381"/>
      <c r="BA67" s="381"/>
      <c r="BB67" s="381"/>
      <c r="BC67" s="381"/>
      <c r="BD67" s="381"/>
      <c r="BE67" s="381"/>
      <c r="BF67" s="381"/>
      <c r="BG67" s="381"/>
      <c r="BH67" s="381"/>
      <c r="BI67" s="381"/>
      <c r="BJ67" s="381"/>
      <c r="BK67" s="381"/>
      <c r="BL67" s="381"/>
      <c r="BM67" s="381"/>
      <c r="BN67" s="381"/>
      <c r="BO67" s="381"/>
      <c r="BP67" s="381"/>
      <c r="BQ67" s="381"/>
      <c r="BR67" s="381"/>
      <c r="BS67" s="64"/>
      <c r="BT67" s="64"/>
      <c r="BU67" s="64"/>
    </row>
    <row r="68" spans="1:73" s="3" customFormat="1" ht="14" customHeight="1" x14ac:dyDescent="0.2">
      <c r="A68" s="64"/>
      <c r="B68" s="64"/>
      <c r="C68" s="64"/>
      <c r="D68" s="380"/>
      <c r="E68" s="380"/>
      <c r="F68" s="380"/>
      <c r="G68" s="380"/>
      <c r="H68" s="380"/>
      <c r="I68" s="380"/>
      <c r="J68" s="380"/>
      <c r="K68" s="381"/>
      <c r="L68" s="381"/>
      <c r="M68" s="381"/>
      <c r="N68" s="381"/>
      <c r="O68" s="381"/>
      <c r="P68" s="381"/>
      <c r="Q68" s="381"/>
      <c r="R68" s="381"/>
      <c r="S68" s="381"/>
      <c r="T68" s="381"/>
      <c r="U68" s="381"/>
      <c r="V68" s="381"/>
      <c r="W68" s="381"/>
      <c r="X68" s="381"/>
      <c r="Y68" s="381"/>
      <c r="Z68" s="381"/>
      <c r="AA68" s="381"/>
      <c r="AB68" s="381"/>
      <c r="AC68" s="381"/>
      <c r="AD68" s="381"/>
      <c r="AE68" s="381"/>
      <c r="AF68" s="381"/>
      <c r="AG68" s="381"/>
      <c r="AH68" s="381"/>
      <c r="AI68" s="381"/>
      <c r="AJ68" s="381"/>
      <c r="AK68" s="381"/>
      <c r="AL68" s="381"/>
      <c r="AM68" s="381"/>
      <c r="AN68" s="381"/>
      <c r="AO68" s="381"/>
      <c r="AP68" s="381"/>
      <c r="AQ68" s="381"/>
      <c r="AR68" s="381"/>
      <c r="AS68" s="381"/>
      <c r="AT68" s="381"/>
      <c r="AU68" s="381"/>
      <c r="AV68" s="381"/>
      <c r="AW68" s="381"/>
      <c r="AX68" s="381"/>
      <c r="AY68" s="381"/>
      <c r="AZ68" s="381"/>
      <c r="BA68" s="381"/>
      <c r="BB68" s="381"/>
      <c r="BC68" s="381"/>
      <c r="BD68" s="381"/>
      <c r="BE68" s="381"/>
      <c r="BF68" s="381"/>
      <c r="BG68" s="381"/>
      <c r="BH68" s="381"/>
      <c r="BI68" s="381"/>
      <c r="BJ68" s="381"/>
      <c r="BK68" s="381"/>
      <c r="BL68" s="381"/>
      <c r="BM68" s="381"/>
      <c r="BN68" s="381"/>
      <c r="BO68" s="381"/>
      <c r="BP68" s="381"/>
      <c r="BQ68" s="381"/>
      <c r="BR68" s="381"/>
      <c r="BS68" s="64"/>
      <c r="BT68" s="64"/>
      <c r="BU68" s="64"/>
    </row>
    <row r="69" spans="1:73" s="3" customFormat="1" ht="14" customHeight="1" x14ac:dyDescent="0.2">
      <c r="A69" s="64"/>
      <c r="B69" s="64"/>
      <c r="C69" s="64"/>
      <c r="D69" s="380" t="s">
        <v>381</v>
      </c>
      <c r="E69" s="380"/>
      <c r="F69" s="380"/>
      <c r="G69" s="380"/>
      <c r="H69" s="380"/>
      <c r="I69" s="380"/>
      <c r="J69" s="380"/>
      <c r="K69" s="381" t="s">
        <v>370</v>
      </c>
      <c r="L69" s="381"/>
      <c r="M69" s="381"/>
      <c r="N69" s="381"/>
      <c r="O69" s="381"/>
      <c r="P69" s="381"/>
      <c r="Q69" s="381"/>
      <c r="R69" s="381"/>
      <c r="S69" s="381"/>
      <c r="T69" s="381"/>
      <c r="U69" s="381"/>
      <c r="V69" s="381"/>
      <c r="W69" s="381"/>
      <c r="X69" s="381"/>
      <c r="Y69" s="381"/>
      <c r="Z69" s="381"/>
      <c r="AA69" s="381"/>
      <c r="AB69" s="381"/>
      <c r="AC69" s="381"/>
      <c r="AD69" s="381"/>
      <c r="AE69" s="381"/>
      <c r="AF69" s="381"/>
      <c r="AG69" s="381"/>
      <c r="AH69" s="381"/>
      <c r="AI69" s="381"/>
      <c r="AJ69" s="381"/>
      <c r="AK69" s="381"/>
      <c r="AL69" s="381"/>
      <c r="AM69" s="381"/>
      <c r="AN69" s="381"/>
      <c r="AO69" s="381"/>
      <c r="AP69" s="381"/>
      <c r="AQ69" s="381"/>
      <c r="AR69" s="381"/>
      <c r="AS69" s="381"/>
      <c r="AT69" s="381"/>
      <c r="AU69" s="381"/>
      <c r="AV69" s="381"/>
      <c r="AW69" s="381"/>
      <c r="AX69" s="381"/>
      <c r="AY69" s="381"/>
      <c r="AZ69" s="381"/>
      <c r="BA69" s="381"/>
      <c r="BB69" s="381"/>
      <c r="BC69" s="381"/>
      <c r="BD69" s="381"/>
      <c r="BE69" s="381"/>
      <c r="BF69" s="381"/>
      <c r="BG69" s="381"/>
      <c r="BH69" s="381"/>
      <c r="BI69" s="381"/>
      <c r="BJ69" s="381"/>
      <c r="BK69" s="381"/>
      <c r="BL69" s="381"/>
      <c r="BM69" s="381"/>
      <c r="BN69" s="381"/>
      <c r="BO69" s="381"/>
      <c r="BP69" s="381"/>
      <c r="BQ69" s="381"/>
      <c r="BR69" s="381"/>
      <c r="BS69" s="64"/>
      <c r="BT69" s="64"/>
      <c r="BU69" s="64"/>
    </row>
    <row r="70" spans="1:73" s="3" customFormat="1" ht="14" customHeight="1" x14ac:dyDescent="0.2">
      <c r="A70" s="64"/>
      <c r="B70" s="64"/>
      <c r="C70" s="64"/>
      <c r="D70" s="380"/>
      <c r="E70" s="380"/>
      <c r="F70" s="380"/>
      <c r="G70" s="380"/>
      <c r="H70" s="380"/>
      <c r="I70" s="380"/>
      <c r="J70" s="380"/>
      <c r="K70" s="381"/>
      <c r="L70" s="381"/>
      <c r="M70" s="381"/>
      <c r="N70" s="381"/>
      <c r="O70" s="381"/>
      <c r="P70" s="381"/>
      <c r="Q70" s="381"/>
      <c r="R70" s="381"/>
      <c r="S70" s="381"/>
      <c r="T70" s="381"/>
      <c r="U70" s="381"/>
      <c r="V70" s="381"/>
      <c r="W70" s="381"/>
      <c r="X70" s="381"/>
      <c r="Y70" s="381"/>
      <c r="Z70" s="381"/>
      <c r="AA70" s="381"/>
      <c r="AB70" s="381"/>
      <c r="AC70" s="381"/>
      <c r="AD70" s="381"/>
      <c r="AE70" s="381"/>
      <c r="AF70" s="381"/>
      <c r="AG70" s="381"/>
      <c r="AH70" s="381"/>
      <c r="AI70" s="381"/>
      <c r="AJ70" s="381"/>
      <c r="AK70" s="381"/>
      <c r="AL70" s="381"/>
      <c r="AM70" s="381"/>
      <c r="AN70" s="381"/>
      <c r="AO70" s="381"/>
      <c r="AP70" s="381"/>
      <c r="AQ70" s="381"/>
      <c r="AR70" s="381"/>
      <c r="AS70" s="381"/>
      <c r="AT70" s="381"/>
      <c r="AU70" s="381"/>
      <c r="AV70" s="381"/>
      <c r="AW70" s="381"/>
      <c r="AX70" s="381"/>
      <c r="AY70" s="381"/>
      <c r="AZ70" s="381"/>
      <c r="BA70" s="381"/>
      <c r="BB70" s="381"/>
      <c r="BC70" s="381"/>
      <c r="BD70" s="381"/>
      <c r="BE70" s="381"/>
      <c r="BF70" s="381"/>
      <c r="BG70" s="381"/>
      <c r="BH70" s="381"/>
      <c r="BI70" s="381"/>
      <c r="BJ70" s="381"/>
      <c r="BK70" s="381"/>
      <c r="BL70" s="381"/>
      <c r="BM70" s="381"/>
      <c r="BN70" s="381"/>
      <c r="BO70" s="381"/>
      <c r="BP70" s="381"/>
      <c r="BQ70" s="381"/>
      <c r="BR70" s="381"/>
      <c r="BS70" s="64"/>
      <c r="BT70" s="64"/>
      <c r="BU70" s="64"/>
    </row>
    <row r="71" spans="1:73" s="3" customFormat="1" ht="14" customHeight="1" x14ac:dyDescent="0.2">
      <c r="A71" s="64"/>
      <c r="B71" s="64"/>
      <c r="C71" s="64"/>
      <c r="D71" s="380"/>
      <c r="E71" s="380"/>
      <c r="F71" s="380"/>
      <c r="G71" s="380"/>
      <c r="H71" s="380"/>
      <c r="I71" s="380"/>
      <c r="J71" s="380"/>
      <c r="K71" s="381"/>
      <c r="L71" s="381"/>
      <c r="M71" s="381"/>
      <c r="N71" s="381"/>
      <c r="O71" s="381"/>
      <c r="P71" s="381"/>
      <c r="Q71" s="381"/>
      <c r="R71" s="381"/>
      <c r="S71" s="381"/>
      <c r="T71" s="381"/>
      <c r="U71" s="381"/>
      <c r="V71" s="381"/>
      <c r="W71" s="381"/>
      <c r="X71" s="381"/>
      <c r="Y71" s="381"/>
      <c r="Z71" s="381"/>
      <c r="AA71" s="381"/>
      <c r="AB71" s="381"/>
      <c r="AC71" s="381"/>
      <c r="AD71" s="381"/>
      <c r="AE71" s="381"/>
      <c r="AF71" s="381"/>
      <c r="AG71" s="381"/>
      <c r="AH71" s="381"/>
      <c r="AI71" s="381"/>
      <c r="AJ71" s="381"/>
      <c r="AK71" s="381"/>
      <c r="AL71" s="381"/>
      <c r="AM71" s="381"/>
      <c r="AN71" s="381"/>
      <c r="AO71" s="381"/>
      <c r="AP71" s="381"/>
      <c r="AQ71" s="381"/>
      <c r="AR71" s="381"/>
      <c r="AS71" s="381"/>
      <c r="AT71" s="381"/>
      <c r="AU71" s="381"/>
      <c r="AV71" s="381"/>
      <c r="AW71" s="381"/>
      <c r="AX71" s="381"/>
      <c r="AY71" s="381"/>
      <c r="AZ71" s="381"/>
      <c r="BA71" s="381"/>
      <c r="BB71" s="381"/>
      <c r="BC71" s="381"/>
      <c r="BD71" s="381"/>
      <c r="BE71" s="381"/>
      <c r="BF71" s="381"/>
      <c r="BG71" s="381"/>
      <c r="BH71" s="381"/>
      <c r="BI71" s="381"/>
      <c r="BJ71" s="381"/>
      <c r="BK71" s="381"/>
      <c r="BL71" s="381"/>
      <c r="BM71" s="381"/>
      <c r="BN71" s="381"/>
      <c r="BO71" s="381"/>
      <c r="BP71" s="381"/>
      <c r="BQ71" s="381"/>
      <c r="BR71" s="381"/>
      <c r="BS71" s="64"/>
      <c r="BT71" s="64"/>
      <c r="BU71" s="64"/>
    </row>
    <row r="72" spans="1:73" s="3" customFormat="1" ht="14" customHeight="1" x14ac:dyDescent="0.2">
      <c r="A72" s="64"/>
      <c r="B72" s="64"/>
      <c r="C72" s="64"/>
      <c r="D72" s="380"/>
      <c r="E72" s="380"/>
      <c r="F72" s="380"/>
      <c r="G72" s="380"/>
      <c r="H72" s="380"/>
      <c r="I72" s="380"/>
      <c r="J72" s="380"/>
      <c r="K72" s="381"/>
      <c r="L72" s="381"/>
      <c r="M72" s="381"/>
      <c r="N72" s="381"/>
      <c r="O72" s="381"/>
      <c r="P72" s="381"/>
      <c r="Q72" s="381"/>
      <c r="R72" s="381"/>
      <c r="S72" s="381"/>
      <c r="T72" s="381"/>
      <c r="U72" s="381"/>
      <c r="V72" s="381"/>
      <c r="W72" s="381"/>
      <c r="X72" s="381"/>
      <c r="Y72" s="381"/>
      <c r="Z72" s="381"/>
      <c r="AA72" s="381"/>
      <c r="AB72" s="381"/>
      <c r="AC72" s="381"/>
      <c r="AD72" s="381"/>
      <c r="AE72" s="381"/>
      <c r="AF72" s="381"/>
      <c r="AG72" s="381"/>
      <c r="AH72" s="381"/>
      <c r="AI72" s="381"/>
      <c r="AJ72" s="381"/>
      <c r="AK72" s="381"/>
      <c r="AL72" s="381"/>
      <c r="AM72" s="381"/>
      <c r="AN72" s="381"/>
      <c r="AO72" s="381"/>
      <c r="AP72" s="381"/>
      <c r="AQ72" s="381"/>
      <c r="AR72" s="381"/>
      <c r="AS72" s="381"/>
      <c r="AT72" s="381"/>
      <c r="AU72" s="381"/>
      <c r="AV72" s="381"/>
      <c r="AW72" s="381"/>
      <c r="AX72" s="381"/>
      <c r="AY72" s="381"/>
      <c r="AZ72" s="381"/>
      <c r="BA72" s="381"/>
      <c r="BB72" s="381"/>
      <c r="BC72" s="381"/>
      <c r="BD72" s="381"/>
      <c r="BE72" s="381"/>
      <c r="BF72" s="381"/>
      <c r="BG72" s="381"/>
      <c r="BH72" s="381"/>
      <c r="BI72" s="381"/>
      <c r="BJ72" s="381"/>
      <c r="BK72" s="381"/>
      <c r="BL72" s="381"/>
      <c r="BM72" s="381"/>
      <c r="BN72" s="381"/>
      <c r="BO72" s="381"/>
      <c r="BP72" s="381"/>
      <c r="BQ72" s="381"/>
      <c r="BR72" s="381"/>
      <c r="BS72" s="64"/>
      <c r="BT72" s="64"/>
      <c r="BU72" s="64"/>
    </row>
    <row r="73" spans="1:73" s="3" customFormat="1" ht="14" customHeight="1" x14ac:dyDescent="0.2">
      <c r="A73" s="64"/>
      <c r="B73" s="64"/>
      <c r="C73" s="64"/>
      <c r="D73" s="380"/>
      <c r="E73" s="380"/>
      <c r="F73" s="380"/>
      <c r="G73" s="380"/>
      <c r="H73" s="380"/>
      <c r="I73" s="380"/>
      <c r="J73" s="380"/>
      <c r="K73" s="381"/>
      <c r="L73" s="381"/>
      <c r="M73" s="381"/>
      <c r="N73" s="381"/>
      <c r="O73" s="381"/>
      <c r="P73" s="381"/>
      <c r="Q73" s="381"/>
      <c r="R73" s="381"/>
      <c r="S73" s="381"/>
      <c r="T73" s="381"/>
      <c r="U73" s="381"/>
      <c r="V73" s="381"/>
      <c r="W73" s="381"/>
      <c r="X73" s="381"/>
      <c r="Y73" s="381"/>
      <c r="Z73" s="381"/>
      <c r="AA73" s="381"/>
      <c r="AB73" s="381"/>
      <c r="AC73" s="381"/>
      <c r="AD73" s="381"/>
      <c r="AE73" s="381"/>
      <c r="AF73" s="381"/>
      <c r="AG73" s="381"/>
      <c r="AH73" s="381"/>
      <c r="AI73" s="381"/>
      <c r="AJ73" s="381"/>
      <c r="AK73" s="381"/>
      <c r="AL73" s="381"/>
      <c r="AM73" s="381"/>
      <c r="AN73" s="381"/>
      <c r="AO73" s="381"/>
      <c r="AP73" s="381"/>
      <c r="AQ73" s="381"/>
      <c r="AR73" s="381"/>
      <c r="AS73" s="381"/>
      <c r="AT73" s="381"/>
      <c r="AU73" s="381"/>
      <c r="AV73" s="381"/>
      <c r="AW73" s="381"/>
      <c r="AX73" s="381"/>
      <c r="AY73" s="381"/>
      <c r="AZ73" s="381"/>
      <c r="BA73" s="381"/>
      <c r="BB73" s="381"/>
      <c r="BC73" s="381"/>
      <c r="BD73" s="381"/>
      <c r="BE73" s="381"/>
      <c r="BF73" s="381"/>
      <c r="BG73" s="381"/>
      <c r="BH73" s="381"/>
      <c r="BI73" s="381"/>
      <c r="BJ73" s="381"/>
      <c r="BK73" s="381"/>
      <c r="BL73" s="381"/>
      <c r="BM73" s="381"/>
      <c r="BN73" s="381"/>
      <c r="BO73" s="381"/>
      <c r="BP73" s="381"/>
      <c r="BQ73" s="381"/>
      <c r="BR73" s="381"/>
      <c r="BS73" s="64"/>
      <c r="BT73" s="64"/>
      <c r="BU73" s="64"/>
    </row>
    <row r="74" spans="1:73" s="3" customFormat="1" ht="14" customHeight="1" x14ac:dyDescent="0.2">
      <c r="A74" s="64"/>
      <c r="B74" s="64"/>
      <c r="C74" s="64"/>
      <c r="D74" s="380"/>
      <c r="E74" s="380"/>
      <c r="F74" s="380"/>
      <c r="G74" s="380"/>
      <c r="H74" s="380"/>
      <c r="I74" s="380"/>
      <c r="J74" s="380"/>
      <c r="K74" s="381"/>
      <c r="L74" s="381"/>
      <c r="M74" s="381"/>
      <c r="N74" s="381"/>
      <c r="O74" s="381"/>
      <c r="P74" s="381"/>
      <c r="Q74" s="381"/>
      <c r="R74" s="381"/>
      <c r="S74" s="381"/>
      <c r="T74" s="381"/>
      <c r="U74" s="381"/>
      <c r="V74" s="381"/>
      <c r="W74" s="381"/>
      <c r="X74" s="381"/>
      <c r="Y74" s="381"/>
      <c r="Z74" s="381"/>
      <c r="AA74" s="381"/>
      <c r="AB74" s="381"/>
      <c r="AC74" s="381"/>
      <c r="AD74" s="381"/>
      <c r="AE74" s="381"/>
      <c r="AF74" s="381"/>
      <c r="AG74" s="381"/>
      <c r="AH74" s="381"/>
      <c r="AI74" s="381"/>
      <c r="AJ74" s="381"/>
      <c r="AK74" s="381"/>
      <c r="AL74" s="381"/>
      <c r="AM74" s="381"/>
      <c r="AN74" s="381"/>
      <c r="AO74" s="381"/>
      <c r="AP74" s="381"/>
      <c r="AQ74" s="381"/>
      <c r="AR74" s="381"/>
      <c r="AS74" s="381"/>
      <c r="AT74" s="381"/>
      <c r="AU74" s="381"/>
      <c r="AV74" s="381"/>
      <c r="AW74" s="381"/>
      <c r="AX74" s="381"/>
      <c r="AY74" s="381"/>
      <c r="AZ74" s="381"/>
      <c r="BA74" s="381"/>
      <c r="BB74" s="381"/>
      <c r="BC74" s="381"/>
      <c r="BD74" s="381"/>
      <c r="BE74" s="381"/>
      <c r="BF74" s="381"/>
      <c r="BG74" s="381"/>
      <c r="BH74" s="381"/>
      <c r="BI74" s="381"/>
      <c r="BJ74" s="381"/>
      <c r="BK74" s="381"/>
      <c r="BL74" s="381"/>
      <c r="BM74" s="381"/>
      <c r="BN74" s="381"/>
      <c r="BO74" s="381"/>
      <c r="BP74" s="381"/>
      <c r="BQ74" s="381"/>
      <c r="BR74" s="381"/>
      <c r="BS74" s="64"/>
      <c r="BT74" s="64"/>
      <c r="BU74" s="64"/>
    </row>
    <row r="75" spans="1:73" s="3" customFormat="1" ht="14" customHeight="1" x14ac:dyDescent="0.2">
      <c r="A75" s="64"/>
      <c r="B75" s="64"/>
      <c r="C75" s="64"/>
      <c r="D75" s="380" t="s">
        <v>382</v>
      </c>
      <c r="E75" s="380"/>
      <c r="F75" s="380"/>
      <c r="G75" s="380"/>
      <c r="H75" s="380"/>
      <c r="I75" s="380"/>
      <c r="J75" s="380"/>
      <c r="K75" s="381" t="s">
        <v>371</v>
      </c>
      <c r="L75" s="381"/>
      <c r="M75" s="381"/>
      <c r="N75" s="381"/>
      <c r="O75" s="381"/>
      <c r="P75" s="381"/>
      <c r="Q75" s="381"/>
      <c r="R75" s="381"/>
      <c r="S75" s="381"/>
      <c r="T75" s="381"/>
      <c r="U75" s="381"/>
      <c r="V75" s="381"/>
      <c r="W75" s="381"/>
      <c r="X75" s="381"/>
      <c r="Y75" s="381"/>
      <c r="Z75" s="381"/>
      <c r="AA75" s="381"/>
      <c r="AB75" s="381"/>
      <c r="AC75" s="381"/>
      <c r="AD75" s="381"/>
      <c r="AE75" s="381"/>
      <c r="AF75" s="381"/>
      <c r="AG75" s="381"/>
      <c r="AH75" s="381"/>
      <c r="AI75" s="381"/>
      <c r="AJ75" s="381"/>
      <c r="AK75" s="381"/>
      <c r="AL75" s="381"/>
      <c r="AM75" s="381"/>
      <c r="AN75" s="381"/>
      <c r="AO75" s="381"/>
      <c r="AP75" s="381"/>
      <c r="AQ75" s="381"/>
      <c r="AR75" s="381"/>
      <c r="AS75" s="381"/>
      <c r="AT75" s="381"/>
      <c r="AU75" s="381"/>
      <c r="AV75" s="381"/>
      <c r="AW75" s="381"/>
      <c r="AX75" s="381"/>
      <c r="AY75" s="381"/>
      <c r="AZ75" s="381"/>
      <c r="BA75" s="381"/>
      <c r="BB75" s="381"/>
      <c r="BC75" s="381"/>
      <c r="BD75" s="381"/>
      <c r="BE75" s="381"/>
      <c r="BF75" s="381"/>
      <c r="BG75" s="381"/>
      <c r="BH75" s="381"/>
      <c r="BI75" s="381"/>
      <c r="BJ75" s="381"/>
      <c r="BK75" s="381"/>
      <c r="BL75" s="381"/>
      <c r="BM75" s="381"/>
      <c r="BN75" s="381"/>
      <c r="BO75" s="381"/>
      <c r="BP75" s="381"/>
      <c r="BQ75" s="381"/>
      <c r="BR75" s="381"/>
      <c r="BS75" s="64"/>
      <c r="BT75" s="64"/>
      <c r="BU75" s="64"/>
    </row>
    <row r="76" spans="1:73" s="3" customFormat="1" ht="14" customHeight="1" x14ac:dyDescent="0.2">
      <c r="A76" s="64"/>
      <c r="B76" s="64"/>
      <c r="C76" s="64"/>
      <c r="D76" s="380"/>
      <c r="E76" s="380"/>
      <c r="F76" s="380"/>
      <c r="G76" s="380"/>
      <c r="H76" s="380"/>
      <c r="I76" s="380"/>
      <c r="J76" s="380"/>
      <c r="K76" s="381"/>
      <c r="L76" s="381"/>
      <c r="M76" s="381"/>
      <c r="N76" s="381"/>
      <c r="O76" s="381"/>
      <c r="P76" s="381"/>
      <c r="Q76" s="381"/>
      <c r="R76" s="381"/>
      <c r="S76" s="381"/>
      <c r="T76" s="381"/>
      <c r="U76" s="381"/>
      <c r="V76" s="381"/>
      <c r="W76" s="381"/>
      <c r="X76" s="381"/>
      <c r="Y76" s="381"/>
      <c r="Z76" s="381"/>
      <c r="AA76" s="381"/>
      <c r="AB76" s="381"/>
      <c r="AC76" s="381"/>
      <c r="AD76" s="381"/>
      <c r="AE76" s="381"/>
      <c r="AF76" s="381"/>
      <c r="AG76" s="381"/>
      <c r="AH76" s="381"/>
      <c r="AI76" s="381"/>
      <c r="AJ76" s="381"/>
      <c r="AK76" s="381"/>
      <c r="AL76" s="381"/>
      <c r="AM76" s="381"/>
      <c r="AN76" s="381"/>
      <c r="AO76" s="381"/>
      <c r="AP76" s="381"/>
      <c r="AQ76" s="381"/>
      <c r="AR76" s="381"/>
      <c r="AS76" s="381"/>
      <c r="AT76" s="381"/>
      <c r="AU76" s="381"/>
      <c r="AV76" s="381"/>
      <c r="AW76" s="381"/>
      <c r="AX76" s="381"/>
      <c r="AY76" s="381"/>
      <c r="AZ76" s="381"/>
      <c r="BA76" s="381"/>
      <c r="BB76" s="381"/>
      <c r="BC76" s="381"/>
      <c r="BD76" s="381"/>
      <c r="BE76" s="381"/>
      <c r="BF76" s="381"/>
      <c r="BG76" s="381"/>
      <c r="BH76" s="381"/>
      <c r="BI76" s="381"/>
      <c r="BJ76" s="381"/>
      <c r="BK76" s="381"/>
      <c r="BL76" s="381"/>
      <c r="BM76" s="381"/>
      <c r="BN76" s="381"/>
      <c r="BO76" s="381"/>
      <c r="BP76" s="381"/>
      <c r="BQ76" s="381"/>
      <c r="BR76" s="381"/>
      <c r="BS76" s="64"/>
      <c r="BT76" s="64"/>
      <c r="BU76" s="64"/>
    </row>
    <row r="77" spans="1:73" s="3" customFormat="1" ht="14" customHeight="1" x14ac:dyDescent="0.2">
      <c r="A77" s="64"/>
      <c r="B77" s="64"/>
      <c r="C77" s="64"/>
      <c r="D77" s="380"/>
      <c r="E77" s="380"/>
      <c r="F77" s="380"/>
      <c r="G77" s="380"/>
      <c r="H77" s="380"/>
      <c r="I77" s="380"/>
      <c r="J77" s="380"/>
      <c r="K77" s="381"/>
      <c r="L77" s="381"/>
      <c r="M77" s="381"/>
      <c r="N77" s="381"/>
      <c r="O77" s="381"/>
      <c r="P77" s="381"/>
      <c r="Q77" s="381"/>
      <c r="R77" s="381"/>
      <c r="S77" s="381"/>
      <c r="T77" s="381"/>
      <c r="U77" s="381"/>
      <c r="V77" s="381"/>
      <c r="W77" s="381"/>
      <c r="X77" s="381"/>
      <c r="Y77" s="381"/>
      <c r="Z77" s="381"/>
      <c r="AA77" s="381"/>
      <c r="AB77" s="381"/>
      <c r="AC77" s="381"/>
      <c r="AD77" s="381"/>
      <c r="AE77" s="381"/>
      <c r="AF77" s="381"/>
      <c r="AG77" s="381"/>
      <c r="AH77" s="381"/>
      <c r="AI77" s="381"/>
      <c r="AJ77" s="381"/>
      <c r="AK77" s="381"/>
      <c r="AL77" s="381"/>
      <c r="AM77" s="381"/>
      <c r="AN77" s="381"/>
      <c r="AO77" s="381"/>
      <c r="AP77" s="381"/>
      <c r="AQ77" s="381"/>
      <c r="AR77" s="381"/>
      <c r="AS77" s="381"/>
      <c r="AT77" s="381"/>
      <c r="AU77" s="381"/>
      <c r="AV77" s="381"/>
      <c r="AW77" s="381"/>
      <c r="AX77" s="381"/>
      <c r="AY77" s="381"/>
      <c r="AZ77" s="381"/>
      <c r="BA77" s="381"/>
      <c r="BB77" s="381"/>
      <c r="BC77" s="381"/>
      <c r="BD77" s="381"/>
      <c r="BE77" s="381"/>
      <c r="BF77" s="381"/>
      <c r="BG77" s="381"/>
      <c r="BH77" s="381"/>
      <c r="BI77" s="381"/>
      <c r="BJ77" s="381"/>
      <c r="BK77" s="381"/>
      <c r="BL77" s="381"/>
      <c r="BM77" s="381"/>
      <c r="BN77" s="381"/>
      <c r="BO77" s="381"/>
      <c r="BP77" s="381"/>
      <c r="BQ77" s="381"/>
      <c r="BR77" s="381"/>
      <c r="BS77" s="64"/>
      <c r="BT77" s="64"/>
      <c r="BU77" s="64"/>
    </row>
    <row r="78" spans="1:73" s="3" customFormat="1" ht="14" customHeight="1" x14ac:dyDescent="0.2">
      <c r="A78" s="64"/>
      <c r="B78" s="64"/>
      <c r="C78" s="64"/>
      <c r="D78" s="380"/>
      <c r="E78" s="380"/>
      <c r="F78" s="380"/>
      <c r="G78" s="380"/>
      <c r="H78" s="380"/>
      <c r="I78" s="380"/>
      <c r="J78" s="380"/>
      <c r="K78" s="381"/>
      <c r="L78" s="381"/>
      <c r="M78" s="381"/>
      <c r="N78" s="381"/>
      <c r="O78" s="381"/>
      <c r="P78" s="381"/>
      <c r="Q78" s="381"/>
      <c r="R78" s="381"/>
      <c r="S78" s="381"/>
      <c r="T78" s="381"/>
      <c r="U78" s="381"/>
      <c r="V78" s="381"/>
      <c r="W78" s="381"/>
      <c r="X78" s="381"/>
      <c r="Y78" s="381"/>
      <c r="Z78" s="381"/>
      <c r="AA78" s="381"/>
      <c r="AB78" s="381"/>
      <c r="AC78" s="381"/>
      <c r="AD78" s="381"/>
      <c r="AE78" s="381"/>
      <c r="AF78" s="381"/>
      <c r="AG78" s="381"/>
      <c r="AH78" s="381"/>
      <c r="AI78" s="381"/>
      <c r="AJ78" s="381"/>
      <c r="AK78" s="381"/>
      <c r="AL78" s="381"/>
      <c r="AM78" s="381"/>
      <c r="AN78" s="381"/>
      <c r="AO78" s="381"/>
      <c r="AP78" s="381"/>
      <c r="AQ78" s="381"/>
      <c r="AR78" s="381"/>
      <c r="AS78" s="381"/>
      <c r="AT78" s="381"/>
      <c r="AU78" s="381"/>
      <c r="AV78" s="381"/>
      <c r="AW78" s="381"/>
      <c r="AX78" s="381"/>
      <c r="AY78" s="381"/>
      <c r="AZ78" s="381"/>
      <c r="BA78" s="381"/>
      <c r="BB78" s="381"/>
      <c r="BC78" s="381"/>
      <c r="BD78" s="381"/>
      <c r="BE78" s="381"/>
      <c r="BF78" s="381"/>
      <c r="BG78" s="381"/>
      <c r="BH78" s="381"/>
      <c r="BI78" s="381"/>
      <c r="BJ78" s="381"/>
      <c r="BK78" s="381"/>
      <c r="BL78" s="381"/>
      <c r="BM78" s="381"/>
      <c r="BN78" s="381"/>
      <c r="BO78" s="381"/>
      <c r="BP78" s="381"/>
      <c r="BQ78" s="381"/>
      <c r="BR78" s="381"/>
      <c r="BS78" s="64"/>
      <c r="BT78" s="64"/>
      <c r="BU78" s="64"/>
    </row>
    <row r="79" spans="1:73" s="3" customFormat="1" ht="14" customHeight="1" x14ac:dyDescent="0.2">
      <c r="A79" s="64"/>
      <c r="B79" s="64"/>
      <c r="C79" s="64"/>
      <c r="D79" s="380"/>
      <c r="E79" s="380"/>
      <c r="F79" s="380"/>
      <c r="G79" s="380"/>
      <c r="H79" s="380"/>
      <c r="I79" s="380"/>
      <c r="J79" s="380"/>
      <c r="K79" s="381"/>
      <c r="L79" s="381"/>
      <c r="M79" s="381"/>
      <c r="N79" s="381"/>
      <c r="O79" s="381"/>
      <c r="P79" s="381"/>
      <c r="Q79" s="381"/>
      <c r="R79" s="381"/>
      <c r="S79" s="381"/>
      <c r="T79" s="381"/>
      <c r="U79" s="381"/>
      <c r="V79" s="381"/>
      <c r="W79" s="381"/>
      <c r="X79" s="381"/>
      <c r="Y79" s="381"/>
      <c r="Z79" s="381"/>
      <c r="AA79" s="381"/>
      <c r="AB79" s="381"/>
      <c r="AC79" s="381"/>
      <c r="AD79" s="381"/>
      <c r="AE79" s="381"/>
      <c r="AF79" s="381"/>
      <c r="AG79" s="381"/>
      <c r="AH79" s="381"/>
      <c r="AI79" s="381"/>
      <c r="AJ79" s="381"/>
      <c r="AK79" s="381"/>
      <c r="AL79" s="381"/>
      <c r="AM79" s="381"/>
      <c r="AN79" s="381"/>
      <c r="AO79" s="381"/>
      <c r="AP79" s="381"/>
      <c r="AQ79" s="381"/>
      <c r="AR79" s="381"/>
      <c r="AS79" s="381"/>
      <c r="AT79" s="381"/>
      <c r="AU79" s="381"/>
      <c r="AV79" s="381"/>
      <c r="AW79" s="381"/>
      <c r="AX79" s="381"/>
      <c r="AY79" s="381"/>
      <c r="AZ79" s="381"/>
      <c r="BA79" s="381"/>
      <c r="BB79" s="381"/>
      <c r="BC79" s="381"/>
      <c r="BD79" s="381"/>
      <c r="BE79" s="381"/>
      <c r="BF79" s="381"/>
      <c r="BG79" s="381"/>
      <c r="BH79" s="381"/>
      <c r="BI79" s="381"/>
      <c r="BJ79" s="381"/>
      <c r="BK79" s="381"/>
      <c r="BL79" s="381"/>
      <c r="BM79" s="381"/>
      <c r="BN79" s="381"/>
      <c r="BO79" s="381"/>
      <c r="BP79" s="381"/>
      <c r="BQ79" s="381"/>
      <c r="BR79" s="381"/>
      <c r="BS79" s="64"/>
      <c r="BT79" s="64"/>
      <c r="BU79" s="64"/>
    </row>
    <row r="80" spans="1:73" s="3" customFormat="1" ht="14" customHeight="1" x14ac:dyDescent="0.2">
      <c r="A80" s="64"/>
      <c r="B80" s="64"/>
      <c r="C80" s="64"/>
      <c r="D80" s="380"/>
      <c r="E80" s="380"/>
      <c r="F80" s="380"/>
      <c r="G80" s="380"/>
      <c r="H80" s="380"/>
      <c r="I80" s="380"/>
      <c r="J80" s="380"/>
      <c r="K80" s="381"/>
      <c r="L80" s="381"/>
      <c r="M80" s="381"/>
      <c r="N80" s="381"/>
      <c r="O80" s="381"/>
      <c r="P80" s="381"/>
      <c r="Q80" s="381"/>
      <c r="R80" s="381"/>
      <c r="S80" s="381"/>
      <c r="T80" s="381"/>
      <c r="U80" s="381"/>
      <c r="V80" s="381"/>
      <c r="W80" s="381"/>
      <c r="X80" s="381"/>
      <c r="Y80" s="381"/>
      <c r="Z80" s="381"/>
      <c r="AA80" s="381"/>
      <c r="AB80" s="381"/>
      <c r="AC80" s="381"/>
      <c r="AD80" s="381"/>
      <c r="AE80" s="381"/>
      <c r="AF80" s="381"/>
      <c r="AG80" s="381"/>
      <c r="AH80" s="381"/>
      <c r="AI80" s="381"/>
      <c r="AJ80" s="381"/>
      <c r="AK80" s="381"/>
      <c r="AL80" s="381"/>
      <c r="AM80" s="381"/>
      <c r="AN80" s="381"/>
      <c r="AO80" s="381"/>
      <c r="AP80" s="381"/>
      <c r="AQ80" s="381"/>
      <c r="AR80" s="381"/>
      <c r="AS80" s="381"/>
      <c r="AT80" s="381"/>
      <c r="AU80" s="381"/>
      <c r="AV80" s="381"/>
      <c r="AW80" s="381"/>
      <c r="AX80" s="381"/>
      <c r="AY80" s="381"/>
      <c r="AZ80" s="381"/>
      <c r="BA80" s="381"/>
      <c r="BB80" s="381"/>
      <c r="BC80" s="381"/>
      <c r="BD80" s="381"/>
      <c r="BE80" s="381"/>
      <c r="BF80" s="381"/>
      <c r="BG80" s="381"/>
      <c r="BH80" s="381"/>
      <c r="BI80" s="381"/>
      <c r="BJ80" s="381"/>
      <c r="BK80" s="381"/>
      <c r="BL80" s="381"/>
      <c r="BM80" s="381"/>
      <c r="BN80" s="381"/>
      <c r="BO80" s="381"/>
      <c r="BP80" s="381"/>
      <c r="BQ80" s="381"/>
      <c r="BR80" s="381"/>
      <c r="BS80" s="64"/>
      <c r="BT80" s="64"/>
      <c r="BU80" s="64"/>
    </row>
    <row r="81" spans="1:73" s="3" customFormat="1" ht="14" customHeight="1" x14ac:dyDescent="0.2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</row>
    <row r="82" spans="1:73" s="3" customFormat="1" ht="14" customHeight="1" x14ac:dyDescent="0.2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</row>
    <row r="83" spans="1:73" s="3" customFormat="1" ht="14" customHeight="1" x14ac:dyDescent="0.15">
      <c r="A83" s="6"/>
      <c r="B83" s="6"/>
      <c r="C83" s="6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6"/>
      <c r="AZ83" s="96"/>
      <c r="BA83" s="96"/>
      <c r="BB83" s="96"/>
      <c r="BC83" s="7"/>
      <c r="BD83" s="7"/>
      <c r="BE83" s="97"/>
      <c r="BF83" s="97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7"/>
    </row>
    <row r="84" spans="1:73" s="3" customFormat="1" ht="14" customHeight="1" x14ac:dyDescent="0.15">
      <c r="A84" s="6"/>
      <c r="B84" s="6"/>
      <c r="C84" s="6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6"/>
      <c r="AZ84" s="96"/>
      <c r="BA84" s="96"/>
      <c r="BB84" s="96"/>
      <c r="BC84" s="7"/>
      <c r="BD84" s="7"/>
      <c r="BE84" s="97"/>
      <c r="BF84" s="97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7"/>
    </row>
    <row r="85" spans="1:73" s="3" customFormat="1" ht="14" customHeight="1" x14ac:dyDescent="0.15">
      <c r="A85" s="6"/>
      <c r="B85" s="6"/>
      <c r="C85" s="6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6"/>
      <c r="AZ85" s="96"/>
      <c r="BA85" s="96"/>
      <c r="BB85" s="96"/>
      <c r="BC85" s="7"/>
      <c r="BD85" s="7"/>
      <c r="BE85" s="97"/>
      <c r="BF85" s="97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7"/>
    </row>
    <row r="86" spans="1:73" s="3" customFormat="1" ht="14" customHeight="1" x14ac:dyDescent="0.15">
      <c r="A86" s="6"/>
      <c r="B86" s="6"/>
      <c r="C86" s="6"/>
      <c r="D86" s="4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98"/>
      <c r="BF86" s="98"/>
      <c r="BG86" s="98"/>
      <c r="BH86" s="98"/>
      <c r="BI86" s="7"/>
      <c r="BJ86" s="7"/>
      <c r="BK86" s="7"/>
    </row>
    <row r="87" spans="1:73" s="3" customFormat="1" ht="14" customHeight="1" x14ac:dyDescent="0.15">
      <c r="A87" s="6"/>
      <c r="B87" s="6"/>
      <c r="C87" s="6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9"/>
      <c r="BF87" s="99"/>
      <c r="BG87" s="99"/>
      <c r="BH87" s="99"/>
      <c r="BI87" s="99"/>
      <c r="BJ87" s="99"/>
      <c r="BK87" s="99"/>
      <c r="BL87" s="99"/>
      <c r="BM87" s="99"/>
      <c r="BN87" s="99"/>
      <c r="BO87" s="99"/>
      <c r="BP87" s="99"/>
      <c r="BQ87" s="99"/>
      <c r="BR87" s="99"/>
    </row>
    <row r="88" spans="1:73" s="3" customFormat="1" ht="14" customHeight="1" x14ac:dyDescent="0.15">
      <c r="A88" s="6"/>
      <c r="B88" s="6"/>
      <c r="C88" s="6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9"/>
      <c r="BF88" s="99"/>
      <c r="BG88" s="99"/>
      <c r="BH88" s="99"/>
      <c r="BI88" s="99"/>
      <c r="BJ88" s="99"/>
      <c r="BK88" s="99"/>
      <c r="BL88" s="99"/>
      <c r="BM88" s="99"/>
      <c r="BN88" s="99"/>
      <c r="BO88" s="99"/>
      <c r="BP88" s="99"/>
      <c r="BQ88" s="99"/>
      <c r="BR88" s="99"/>
    </row>
    <row r="89" spans="1:73" s="3" customFormat="1" ht="14" customHeight="1" x14ac:dyDescent="0.15">
      <c r="A89" s="6"/>
      <c r="B89" s="6"/>
      <c r="C89" s="6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9"/>
      <c r="BF89" s="99"/>
      <c r="BG89" s="99"/>
      <c r="BH89" s="99"/>
      <c r="BI89" s="99"/>
      <c r="BJ89" s="99"/>
      <c r="BK89" s="99"/>
      <c r="BL89" s="99"/>
      <c r="BM89" s="99"/>
      <c r="BN89" s="99"/>
      <c r="BO89" s="99"/>
      <c r="BP89" s="99"/>
      <c r="BQ89" s="99"/>
      <c r="BR89" s="99"/>
    </row>
    <row r="90" spans="1:73" s="3" customFormat="1" ht="14" customHeight="1" x14ac:dyDescent="0.15">
      <c r="A90" s="6"/>
      <c r="B90" s="6"/>
      <c r="C90" s="6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100"/>
      <c r="BM90" s="100"/>
      <c r="BN90" s="100"/>
      <c r="BO90" s="100"/>
      <c r="BP90" s="100"/>
      <c r="BQ90" s="100"/>
      <c r="BR90" s="100"/>
    </row>
    <row r="91" spans="1:73" s="3" customFormat="1" ht="14" customHeight="1" x14ac:dyDescent="0.15">
      <c r="A91" s="6"/>
      <c r="B91" s="6"/>
      <c r="C91" s="6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/>
      <c r="BI91" s="100"/>
      <c r="BJ91" s="100"/>
      <c r="BK91" s="100"/>
      <c r="BL91" s="100"/>
      <c r="BM91" s="100"/>
      <c r="BN91" s="100"/>
      <c r="BO91" s="100"/>
      <c r="BP91" s="100"/>
      <c r="BQ91" s="100"/>
      <c r="BR91" s="100"/>
    </row>
    <row r="92" spans="1:73" s="3" customFormat="1" ht="14" customHeight="1" x14ac:dyDescent="0.15">
      <c r="A92" s="6"/>
      <c r="B92" s="6"/>
      <c r="C92" s="6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100"/>
      <c r="BJ92" s="100"/>
      <c r="BK92" s="100"/>
      <c r="BL92" s="100"/>
      <c r="BM92" s="100"/>
      <c r="BN92" s="100"/>
      <c r="BO92" s="100"/>
      <c r="BP92" s="100"/>
      <c r="BQ92" s="100"/>
      <c r="BR92" s="100"/>
    </row>
    <row r="93" spans="1:73" s="3" customFormat="1" ht="14" customHeight="1" x14ac:dyDescent="0.15">
      <c r="A93" s="6"/>
      <c r="B93" s="6"/>
      <c r="C93" s="6"/>
      <c r="D93" s="4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98"/>
      <c r="BF93" s="98"/>
      <c r="BG93" s="98"/>
      <c r="BH93" s="98"/>
      <c r="BI93" s="7"/>
      <c r="BJ93" s="7"/>
      <c r="BK93" s="7"/>
    </row>
    <row r="94" spans="1:73" s="3" customFormat="1" ht="14" customHeight="1" x14ac:dyDescent="0.15">
      <c r="A94" s="6"/>
      <c r="B94" s="6"/>
      <c r="C94" s="6"/>
      <c r="D94" s="4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382"/>
      <c r="BF94" s="382"/>
      <c r="BG94" s="382"/>
      <c r="BH94" s="382"/>
      <c r="BI94" s="7"/>
      <c r="BJ94" s="7"/>
      <c r="BK94" s="7"/>
    </row>
    <row r="95" spans="1:73" s="3" customFormat="1" ht="14" customHeight="1" x14ac:dyDescent="0.15">
      <c r="A95" s="6"/>
      <c r="B95" s="6"/>
      <c r="C95" s="6"/>
      <c r="D95" s="4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101"/>
      <c r="BF95" s="101"/>
      <c r="BG95" s="101"/>
      <c r="BH95" s="101"/>
      <c r="BI95" s="7"/>
      <c r="BJ95" s="7"/>
      <c r="BK95" s="7"/>
    </row>
    <row r="96" spans="1:73" s="3" customFormat="1" ht="14" customHeight="1" x14ac:dyDescent="0.15">
      <c r="A96" s="6"/>
      <c r="B96" s="6"/>
      <c r="C96" s="6"/>
      <c r="D96" s="4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101"/>
      <c r="BF96" s="101"/>
      <c r="BG96" s="101"/>
      <c r="BH96" s="101"/>
      <c r="BI96" s="7"/>
      <c r="BJ96" s="7"/>
      <c r="BK96" s="7"/>
    </row>
    <row r="97" spans="1:63" s="3" customFormat="1" ht="14" customHeight="1" x14ac:dyDescent="0.15">
      <c r="A97" s="6"/>
      <c r="B97" s="6"/>
      <c r="C97" s="6"/>
      <c r="D97" s="4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101"/>
      <c r="BF97" s="101"/>
      <c r="BG97" s="101"/>
      <c r="BH97" s="101"/>
      <c r="BI97" s="7"/>
      <c r="BJ97" s="7"/>
      <c r="BK97" s="7"/>
    </row>
    <row r="98" spans="1:63" s="3" customFormat="1" ht="14" customHeight="1" x14ac:dyDescent="0.15">
      <c r="A98" s="6"/>
      <c r="B98" s="6"/>
      <c r="C98" s="6"/>
      <c r="D98" s="4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101"/>
      <c r="BF98" s="101"/>
      <c r="BG98" s="101"/>
      <c r="BH98" s="101"/>
      <c r="BI98" s="7"/>
      <c r="BJ98" s="7"/>
      <c r="BK98" s="7"/>
    </row>
    <row r="99" spans="1:63" s="3" customFormat="1" ht="14" customHeight="1" x14ac:dyDescent="0.15">
      <c r="A99" s="6"/>
      <c r="B99" s="6"/>
      <c r="C99" s="6"/>
      <c r="D99" s="4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101"/>
      <c r="BF99" s="101"/>
      <c r="BG99" s="101"/>
      <c r="BH99" s="101"/>
      <c r="BI99" s="7"/>
      <c r="BJ99" s="7"/>
      <c r="BK99" s="7"/>
    </row>
    <row r="100" spans="1:63" s="3" customFormat="1" ht="14" customHeight="1" x14ac:dyDescent="0.15">
      <c r="A100" s="6"/>
      <c r="B100" s="6"/>
      <c r="C100" s="6"/>
      <c r="D100" s="4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101"/>
      <c r="BF100" s="101"/>
      <c r="BG100" s="101"/>
      <c r="BH100" s="101"/>
      <c r="BI100" s="7"/>
      <c r="BJ100" s="7"/>
      <c r="BK100" s="7"/>
    </row>
    <row r="101" spans="1:63" s="3" customFormat="1" ht="14" customHeight="1" x14ac:dyDescent="0.15">
      <c r="A101" s="6"/>
      <c r="B101" s="6"/>
      <c r="C101" s="6"/>
      <c r="D101" s="4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101"/>
      <c r="BF101" s="101"/>
      <c r="BG101" s="101"/>
      <c r="BH101" s="101"/>
      <c r="BI101" s="7"/>
      <c r="BJ101" s="7"/>
      <c r="BK101" s="7"/>
    </row>
    <row r="102" spans="1:63" s="3" customFormat="1" ht="14" customHeight="1" x14ac:dyDescent="0.15">
      <c r="A102" s="6"/>
      <c r="B102" s="6"/>
      <c r="C102" s="6"/>
      <c r="D102" s="4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101"/>
      <c r="BF102" s="101"/>
      <c r="BG102" s="101"/>
      <c r="BH102" s="101"/>
      <c r="BI102" s="7"/>
      <c r="BJ102" s="7"/>
      <c r="BK102" s="7"/>
    </row>
    <row r="103" spans="1:63" s="3" customFormat="1" ht="14" customHeight="1" x14ac:dyDescent="0.15">
      <c r="A103" s="6"/>
      <c r="B103" s="6"/>
      <c r="C103" s="6"/>
      <c r="D103" s="4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101"/>
      <c r="BF103" s="101"/>
      <c r="BG103" s="101"/>
      <c r="BH103" s="101"/>
      <c r="BI103" s="7"/>
      <c r="BJ103" s="7"/>
      <c r="BK103" s="7"/>
    </row>
    <row r="104" spans="1:63" s="3" customFormat="1" ht="14" customHeight="1" x14ac:dyDescent="0.15">
      <c r="A104" s="6"/>
      <c r="B104" s="6"/>
      <c r="C104" s="6"/>
      <c r="D104" s="4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101"/>
      <c r="BF104" s="101"/>
      <c r="BG104" s="101"/>
      <c r="BH104" s="101"/>
      <c r="BI104" s="7"/>
      <c r="BJ104" s="7"/>
      <c r="BK104" s="7"/>
    </row>
    <row r="105" spans="1:63" s="3" customFormat="1" ht="14" customHeight="1" x14ac:dyDescent="0.15">
      <c r="A105" s="6"/>
      <c r="B105" s="6"/>
      <c r="C105" s="6"/>
      <c r="D105" s="4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101"/>
      <c r="BF105" s="101"/>
      <c r="BG105" s="101"/>
      <c r="BH105" s="101"/>
      <c r="BI105" s="7"/>
      <c r="BJ105" s="7"/>
      <c r="BK105" s="7"/>
    </row>
    <row r="106" spans="1:63" s="3" customFormat="1" ht="14" customHeight="1" x14ac:dyDescent="0.15">
      <c r="A106" s="6"/>
      <c r="B106" s="6"/>
      <c r="C106" s="6"/>
      <c r="D106" s="4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101"/>
      <c r="BF106" s="101"/>
      <c r="BG106" s="101"/>
      <c r="BH106" s="101"/>
      <c r="BI106" s="7"/>
      <c r="BJ106" s="7"/>
      <c r="BK106" s="7"/>
    </row>
    <row r="107" spans="1:63" s="3" customFormat="1" ht="14" customHeight="1" x14ac:dyDescent="0.15">
      <c r="A107" s="6"/>
      <c r="B107" s="6"/>
      <c r="C107" s="6"/>
      <c r="D107" s="4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101"/>
      <c r="BF107" s="101"/>
      <c r="BG107" s="101"/>
      <c r="BH107" s="101"/>
      <c r="BI107" s="7"/>
      <c r="BJ107" s="7"/>
      <c r="BK107" s="7"/>
    </row>
    <row r="108" spans="1:63" s="3" customFormat="1" ht="14" customHeight="1" x14ac:dyDescent="0.15">
      <c r="A108" s="6"/>
      <c r="B108" s="6"/>
      <c r="C108" s="6"/>
      <c r="D108" s="4" t="s">
        <v>331</v>
      </c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101"/>
      <c r="BF108" s="101"/>
      <c r="BG108" s="101"/>
      <c r="BH108" s="101"/>
      <c r="BI108" s="7"/>
      <c r="BJ108" s="7"/>
      <c r="BK108" s="7"/>
    </row>
    <row r="109" spans="1:63" ht="14" customHeight="1" x14ac:dyDescent="0.15">
      <c r="D109" s="2" t="s">
        <v>424</v>
      </c>
    </row>
    <row r="110" spans="1:63" ht="14" customHeight="1" x14ac:dyDescent="0.15">
      <c r="D110" s="2" t="s">
        <v>425</v>
      </c>
    </row>
    <row r="111" spans="1:63" ht="14" customHeight="1" x14ac:dyDescent="0.15">
      <c r="D111" s="2" t="s">
        <v>426</v>
      </c>
    </row>
    <row r="112" spans="1:63" ht="14" customHeight="1" x14ac:dyDescent="0.15">
      <c r="D112" s="2" t="s">
        <v>427</v>
      </c>
    </row>
    <row r="113" spans="4:4" ht="14" customHeight="1" x14ac:dyDescent="0.15">
      <c r="D113" s="2" t="s">
        <v>428</v>
      </c>
    </row>
    <row r="114" spans="4:4" ht="14" customHeight="1" x14ac:dyDescent="0.15">
      <c r="D114" s="2" t="s">
        <v>429</v>
      </c>
    </row>
    <row r="115" spans="4:4" ht="14" customHeight="1" x14ac:dyDescent="0.15">
      <c r="D115" s="2" t="s">
        <v>430</v>
      </c>
    </row>
    <row r="116" spans="4:4" ht="14" customHeight="1" x14ac:dyDescent="0.15">
      <c r="D116" s="2" t="s">
        <v>431</v>
      </c>
    </row>
    <row r="117" spans="4:4" ht="14" customHeight="1" x14ac:dyDescent="0.15">
      <c r="D117" s="2" t="s">
        <v>432</v>
      </c>
    </row>
    <row r="118" spans="4:4" ht="14" customHeight="1" x14ac:dyDescent="0.15">
      <c r="D118" s="2" t="s">
        <v>477</v>
      </c>
    </row>
  </sheetData>
  <sheetProtection algorithmName="SHA-512" hashValue="pw1XJc7NAkcATJaF+2GwqJTs2arPj1+YgrLWDHAkyMO6FAJTwhhL2XC9tLMpi9nY5fPIIiTe4xtb9VYnvpMYiA==" saltValue="RIi9eoomtGivrrVwXub8zQ==" spinCount="100000" sheet="1" objects="1" scenarios="1" selectLockedCells="1"/>
  <dataConsolidate/>
  <mergeCells count="145">
    <mergeCell ref="B40:C42"/>
    <mergeCell ref="B43:C45"/>
    <mergeCell ref="B7:C15"/>
    <mergeCell ref="B16:C18"/>
    <mergeCell ref="B19:C21"/>
    <mergeCell ref="B22:C24"/>
    <mergeCell ref="B25:C27"/>
    <mergeCell ref="B28:C30"/>
    <mergeCell ref="B31:C33"/>
    <mergeCell ref="B34:C36"/>
    <mergeCell ref="B37:C39"/>
    <mergeCell ref="BE94:BH94"/>
    <mergeCell ref="D63:J68"/>
    <mergeCell ref="K63:BR68"/>
    <mergeCell ref="D69:J74"/>
    <mergeCell ref="K69:BR74"/>
    <mergeCell ref="D51:J54"/>
    <mergeCell ref="K51:BR54"/>
    <mergeCell ref="D55:J58"/>
    <mergeCell ref="K55:BR58"/>
    <mergeCell ref="D59:J62"/>
    <mergeCell ref="K59:BR62"/>
    <mergeCell ref="X43:AK45"/>
    <mergeCell ref="CM25:CO27"/>
    <mergeCell ref="BD22:BF24"/>
    <mergeCell ref="BG22:BI24"/>
    <mergeCell ref="BJ25:BL27"/>
    <mergeCell ref="BM25:BR27"/>
    <mergeCell ref="CM16:CO18"/>
    <mergeCell ref="D75:J80"/>
    <mergeCell ref="K75:BR80"/>
    <mergeCell ref="X16:AK18"/>
    <mergeCell ref="X19:AK21"/>
    <mergeCell ref="X22:AK24"/>
    <mergeCell ref="X25:AK27"/>
    <mergeCell ref="X28:AK30"/>
    <mergeCell ref="X31:AK33"/>
    <mergeCell ref="X34:AK36"/>
    <mergeCell ref="X37:AK39"/>
    <mergeCell ref="AR40:AT42"/>
    <mergeCell ref="X40:AK42"/>
    <mergeCell ref="BJ34:BL36"/>
    <mergeCell ref="BM34:BR36"/>
    <mergeCell ref="CM31:CO33"/>
    <mergeCell ref="BJ28:BL30"/>
    <mergeCell ref="BM28:BR30"/>
    <mergeCell ref="BJ31:BL33"/>
    <mergeCell ref="BM31:BR33"/>
    <mergeCell ref="CM34:CO36"/>
    <mergeCell ref="BD34:BF36"/>
    <mergeCell ref="CM28:CO30"/>
    <mergeCell ref="BD31:BF33"/>
    <mergeCell ref="BG31:BI33"/>
    <mergeCell ref="BD28:BF30"/>
    <mergeCell ref="BG28:BI30"/>
    <mergeCell ref="CM37:CO39"/>
    <mergeCell ref="BA37:BC39"/>
    <mergeCell ref="BD37:BF39"/>
    <mergeCell ref="BG37:BI39"/>
    <mergeCell ref="BJ37:BL39"/>
    <mergeCell ref="BM37:BR39"/>
    <mergeCell ref="AL46:AQ48"/>
    <mergeCell ref="AR46:BL48"/>
    <mergeCell ref="BM46:BR48"/>
    <mergeCell ref="BJ43:BL45"/>
    <mergeCell ref="BM43:BR45"/>
    <mergeCell ref="CM43:CO45"/>
    <mergeCell ref="BJ40:BL42"/>
    <mergeCell ref="BM40:BR42"/>
    <mergeCell ref="CM40:CO42"/>
    <mergeCell ref="BA40:BC42"/>
    <mergeCell ref="BD40:BF42"/>
    <mergeCell ref="D31:W33"/>
    <mergeCell ref="AL31:AQ33"/>
    <mergeCell ref="AR31:AT33"/>
    <mergeCell ref="AX16:AZ45"/>
    <mergeCell ref="BA16:BC18"/>
    <mergeCell ref="D22:W24"/>
    <mergeCell ref="D25:W27"/>
    <mergeCell ref="AL25:AQ27"/>
    <mergeCell ref="AR25:AT27"/>
    <mergeCell ref="BA25:BC27"/>
    <mergeCell ref="D28:W30"/>
    <mergeCell ref="AL28:AQ30"/>
    <mergeCell ref="AR28:AT30"/>
    <mergeCell ref="BA28:BC30"/>
    <mergeCell ref="D19:W21"/>
    <mergeCell ref="D16:W18"/>
    <mergeCell ref="AL16:AQ18"/>
    <mergeCell ref="AR16:AT18"/>
    <mergeCell ref="D37:W39"/>
    <mergeCell ref="AL37:AQ39"/>
    <mergeCell ref="AR37:AT39"/>
    <mergeCell ref="AL34:AQ36"/>
    <mergeCell ref="AR34:AT36"/>
    <mergeCell ref="BA34:BC36"/>
    <mergeCell ref="BJ19:BL21"/>
    <mergeCell ref="BM19:BR21"/>
    <mergeCell ref="BJ22:BL24"/>
    <mergeCell ref="BM22:BR24"/>
    <mergeCell ref="BD16:BF18"/>
    <mergeCell ref="BG16:BI18"/>
    <mergeCell ref="BJ16:BL18"/>
    <mergeCell ref="BM16:BR18"/>
    <mergeCell ref="CM22:CO24"/>
    <mergeCell ref="CM19:CO21"/>
    <mergeCell ref="D46:AK48"/>
    <mergeCell ref="AL19:AQ21"/>
    <mergeCell ref="AR19:AT21"/>
    <mergeCell ref="BD19:BF21"/>
    <mergeCell ref="BG19:BI21"/>
    <mergeCell ref="D34:W36"/>
    <mergeCell ref="BD25:BF27"/>
    <mergeCell ref="BG25:BI27"/>
    <mergeCell ref="BG40:BI42"/>
    <mergeCell ref="BG34:BI36"/>
    <mergeCell ref="AU16:AW45"/>
    <mergeCell ref="AL22:AQ24"/>
    <mergeCell ref="AR22:AT24"/>
    <mergeCell ref="BA22:BC24"/>
    <mergeCell ref="BA19:BC21"/>
    <mergeCell ref="BA31:BC33"/>
    <mergeCell ref="D43:W45"/>
    <mergeCell ref="AL43:AQ45"/>
    <mergeCell ref="AR43:AT45"/>
    <mergeCell ref="BA43:BC45"/>
    <mergeCell ref="BD43:BF45"/>
    <mergeCell ref="BG43:BI45"/>
    <mergeCell ref="D40:W42"/>
    <mergeCell ref="AL40:AQ42"/>
    <mergeCell ref="A1:BS2"/>
    <mergeCell ref="CI1:CY1"/>
    <mergeCell ref="CI2:CY2"/>
    <mergeCell ref="AR5:BI6"/>
    <mergeCell ref="D7:W15"/>
    <mergeCell ref="AL7:AQ15"/>
    <mergeCell ref="AR7:AT15"/>
    <mergeCell ref="AU7:AW15"/>
    <mergeCell ref="BM7:BR15"/>
    <mergeCell ref="AX7:AZ15"/>
    <mergeCell ref="BA7:BC15"/>
    <mergeCell ref="BD7:BF15"/>
    <mergeCell ref="BG7:BI15"/>
    <mergeCell ref="BJ7:BL15"/>
    <mergeCell ref="X7:AK15"/>
  </mergeCells>
  <conditionalFormatting sqref="AL46:AQ48">
    <cfRule type="cellIs" dxfId="10" priority="1" stopIfTrue="1" operator="lessThan">
      <formula>600000</formula>
    </cfRule>
  </conditionalFormatting>
  <conditionalFormatting sqref="BE87:BR89">
    <cfRule type="cellIs" dxfId="9" priority="7" stopIfTrue="1" operator="equal">
      <formula>"OK"</formula>
    </cfRule>
    <cfRule type="cellIs" dxfId="8" priority="8" stopIfTrue="1" operator="equal">
      <formula>"SI"</formula>
    </cfRule>
    <cfRule type="cellIs" dxfId="7" priority="9" stopIfTrue="1" operator="equal">
      <formula>"NO"</formula>
    </cfRule>
    <cfRule type="cellIs" dxfId="6" priority="10" stopIfTrue="1" operator="equal">
      <formula>"SI"</formula>
    </cfRule>
  </conditionalFormatting>
  <dataValidations count="1">
    <dataValidation type="list" allowBlank="1" showInputMessage="1" showErrorMessage="1" sqref="D16:W45" xr:uid="{D2EE4960-D946-CD47-BDC2-3C3F3B53E2C5}">
      <formula1>$D$108:$D$118</formula1>
    </dataValidation>
  </dataValidations>
  <pageMargins left="0.7" right="0.7" top="0.75" bottom="0.75" header="0.3" footer="0.3"/>
  <pageSetup paperSize="9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012C2-04DE-DF44-87DF-8AB604949CBD}">
  <dimension ref="A1:AP1005"/>
  <sheetViews>
    <sheetView zoomScale="160" zoomScaleNormal="160" workbookViewId="0">
      <selection activeCell="AE12" sqref="AE12:AN13"/>
    </sheetView>
  </sheetViews>
  <sheetFormatPr baseColWidth="10" defaultColWidth="2.33203125" defaultRowHeight="14" customHeight="1" x14ac:dyDescent="0.2"/>
  <cols>
    <col min="1" max="42" width="2.33203125" style="118"/>
    <col min="43" max="16384" width="2.33203125" style="117"/>
  </cols>
  <sheetData>
    <row r="1" spans="1:42" ht="14" customHeight="1" x14ac:dyDescent="0.2">
      <c r="A1" s="275" t="s">
        <v>433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  <c r="AO1" s="275"/>
      <c r="AP1" s="275"/>
    </row>
    <row r="2" spans="1:42" ht="14" customHeight="1" x14ac:dyDescent="0.2">
      <c r="A2" s="275"/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</row>
    <row r="4" spans="1:42" ht="14" customHeight="1" x14ac:dyDescent="0.2">
      <c r="B4" s="118" t="s">
        <v>474</v>
      </c>
    </row>
    <row r="6" spans="1:42" ht="14" customHeight="1" x14ac:dyDescent="0.2">
      <c r="B6" s="401" t="s">
        <v>441</v>
      </c>
      <c r="C6" s="402"/>
      <c r="D6" s="403"/>
      <c r="E6" s="356" t="s">
        <v>439</v>
      </c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401" t="s">
        <v>372</v>
      </c>
      <c r="W6" s="402"/>
      <c r="X6" s="402"/>
      <c r="Y6" s="402"/>
      <c r="Z6" s="402"/>
      <c r="AA6" s="402"/>
      <c r="AB6" s="402"/>
      <c r="AC6" s="402"/>
      <c r="AD6" s="403"/>
      <c r="AE6" s="290" t="s">
        <v>440</v>
      </c>
      <c r="AF6" s="296"/>
      <c r="AG6" s="296"/>
      <c r="AH6" s="296"/>
      <c r="AI6" s="296"/>
      <c r="AJ6" s="296"/>
      <c r="AK6" s="296"/>
      <c r="AL6" s="296"/>
      <c r="AM6" s="296"/>
      <c r="AN6" s="297"/>
    </row>
    <row r="7" spans="1:42" ht="14" customHeight="1" x14ac:dyDescent="0.2">
      <c r="B7" s="404"/>
      <c r="C7" s="405"/>
      <c r="D7" s="406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404"/>
      <c r="W7" s="405"/>
      <c r="X7" s="405"/>
      <c r="Y7" s="405"/>
      <c r="Z7" s="405"/>
      <c r="AA7" s="405"/>
      <c r="AB7" s="405"/>
      <c r="AC7" s="405"/>
      <c r="AD7" s="406"/>
      <c r="AE7" s="298"/>
      <c r="AF7" s="299"/>
      <c r="AG7" s="299"/>
      <c r="AH7" s="299"/>
      <c r="AI7" s="299"/>
      <c r="AJ7" s="299"/>
      <c r="AK7" s="299"/>
      <c r="AL7" s="299"/>
      <c r="AM7" s="299"/>
      <c r="AN7" s="300"/>
    </row>
    <row r="8" spans="1:42" ht="14" customHeight="1" x14ac:dyDescent="0.2">
      <c r="B8" s="393"/>
      <c r="C8" s="394"/>
      <c r="D8" s="395"/>
      <c r="E8" s="393"/>
      <c r="F8" s="394"/>
      <c r="G8" s="39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5"/>
      <c r="V8" s="387"/>
      <c r="W8" s="388"/>
      <c r="X8" s="388"/>
      <c r="Y8" s="388"/>
      <c r="Z8" s="388"/>
      <c r="AA8" s="388"/>
      <c r="AB8" s="388"/>
      <c r="AC8" s="388"/>
      <c r="AD8" s="389"/>
      <c r="AE8" s="387"/>
      <c r="AF8" s="388"/>
      <c r="AG8" s="388"/>
      <c r="AH8" s="388"/>
      <c r="AI8" s="388"/>
      <c r="AJ8" s="388"/>
      <c r="AK8" s="388"/>
      <c r="AL8" s="388"/>
      <c r="AM8" s="388"/>
      <c r="AN8" s="389"/>
    </row>
    <row r="9" spans="1:42" ht="14" customHeight="1" x14ac:dyDescent="0.2">
      <c r="B9" s="396"/>
      <c r="C9" s="397"/>
      <c r="D9" s="398"/>
      <c r="E9" s="396"/>
      <c r="F9" s="397"/>
      <c r="G9" s="397"/>
      <c r="H9" s="397"/>
      <c r="I9" s="397"/>
      <c r="J9" s="397"/>
      <c r="K9" s="397"/>
      <c r="L9" s="397"/>
      <c r="M9" s="397"/>
      <c r="N9" s="397"/>
      <c r="O9" s="397"/>
      <c r="P9" s="397"/>
      <c r="Q9" s="397"/>
      <c r="R9" s="397"/>
      <c r="S9" s="397"/>
      <c r="T9" s="397"/>
      <c r="U9" s="398"/>
      <c r="V9" s="390"/>
      <c r="W9" s="391"/>
      <c r="X9" s="391"/>
      <c r="Y9" s="391"/>
      <c r="Z9" s="391"/>
      <c r="AA9" s="391"/>
      <c r="AB9" s="391"/>
      <c r="AC9" s="391"/>
      <c r="AD9" s="392"/>
      <c r="AE9" s="390"/>
      <c r="AF9" s="391"/>
      <c r="AG9" s="391"/>
      <c r="AH9" s="391"/>
      <c r="AI9" s="391"/>
      <c r="AJ9" s="391"/>
      <c r="AK9" s="391"/>
      <c r="AL9" s="391"/>
      <c r="AM9" s="391"/>
      <c r="AN9" s="392"/>
    </row>
    <row r="10" spans="1:42" ht="14" customHeight="1" x14ac:dyDescent="0.2">
      <c r="B10" s="393"/>
      <c r="C10" s="394"/>
      <c r="D10" s="395"/>
      <c r="E10" s="393"/>
      <c r="F10" s="394"/>
      <c r="G10" s="394"/>
      <c r="H10" s="394"/>
      <c r="I10" s="394"/>
      <c r="J10" s="394"/>
      <c r="K10" s="394"/>
      <c r="L10" s="394"/>
      <c r="M10" s="394"/>
      <c r="N10" s="394"/>
      <c r="O10" s="394"/>
      <c r="P10" s="394"/>
      <c r="Q10" s="394"/>
      <c r="R10" s="394"/>
      <c r="S10" s="394"/>
      <c r="T10" s="394"/>
      <c r="U10" s="395"/>
      <c r="V10" s="387"/>
      <c r="W10" s="388"/>
      <c r="X10" s="388"/>
      <c r="Y10" s="388"/>
      <c r="Z10" s="388"/>
      <c r="AA10" s="388"/>
      <c r="AB10" s="388"/>
      <c r="AC10" s="388"/>
      <c r="AD10" s="389"/>
      <c r="AE10" s="387"/>
      <c r="AF10" s="388"/>
      <c r="AG10" s="388"/>
      <c r="AH10" s="388"/>
      <c r="AI10" s="388"/>
      <c r="AJ10" s="388"/>
      <c r="AK10" s="388"/>
      <c r="AL10" s="388"/>
      <c r="AM10" s="388"/>
      <c r="AN10" s="389"/>
    </row>
    <row r="11" spans="1:42" ht="14" customHeight="1" x14ac:dyDescent="0.2">
      <c r="B11" s="396"/>
      <c r="C11" s="397"/>
      <c r="D11" s="398"/>
      <c r="E11" s="396"/>
      <c r="F11" s="397"/>
      <c r="G11" s="397"/>
      <c r="H11" s="397"/>
      <c r="I11" s="397"/>
      <c r="J11" s="397"/>
      <c r="K11" s="397"/>
      <c r="L11" s="397"/>
      <c r="M11" s="397"/>
      <c r="N11" s="397"/>
      <c r="O11" s="397"/>
      <c r="P11" s="397"/>
      <c r="Q11" s="397"/>
      <c r="R11" s="397"/>
      <c r="S11" s="397"/>
      <c r="T11" s="397"/>
      <c r="U11" s="398"/>
      <c r="V11" s="390"/>
      <c r="W11" s="391"/>
      <c r="X11" s="391"/>
      <c r="Y11" s="391"/>
      <c r="Z11" s="391"/>
      <c r="AA11" s="391"/>
      <c r="AB11" s="391"/>
      <c r="AC11" s="391"/>
      <c r="AD11" s="392"/>
      <c r="AE11" s="390"/>
      <c r="AF11" s="391"/>
      <c r="AG11" s="391"/>
      <c r="AH11" s="391"/>
      <c r="AI11" s="391"/>
      <c r="AJ11" s="391"/>
      <c r="AK11" s="391"/>
      <c r="AL11" s="391"/>
      <c r="AM11" s="391"/>
      <c r="AN11" s="392"/>
    </row>
    <row r="12" spans="1:42" ht="14" customHeight="1" x14ac:dyDescent="0.2">
      <c r="B12" s="393"/>
      <c r="C12" s="394"/>
      <c r="D12" s="395"/>
      <c r="E12" s="393"/>
      <c r="F12" s="394"/>
      <c r="G12" s="394"/>
      <c r="H12" s="394"/>
      <c r="I12" s="394"/>
      <c r="J12" s="394"/>
      <c r="K12" s="394"/>
      <c r="L12" s="394"/>
      <c r="M12" s="394"/>
      <c r="N12" s="394"/>
      <c r="O12" s="394"/>
      <c r="P12" s="394"/>
      <c r="Q12" s="394"/>
      <c r="R12" s="394"/>
      <c r="S12" s="394"/>
      <c r="T12" s="394"/>
      <c r="U12" s="395"/>
      <c r="V12" s="387"/>
      <c r="W12" s="388"/>
      <c r="X12" s="388"/>
      <c r="Y12" s="388"/>
      <c r="Z12" s="388"/>
      <c r="AA12" s="388"/>
      <c r="AB12" s="388"/>
      <c r="AC12" s="388"/>
      <c r="AD12" s="389"/>
      <c r="AE12" s="387"/>
      <c r="AF12" s="388"/>
      <c r="AG12" s="388"/>
      <c r="AH12" s="388"/>
      <c r="AI12" s="388"/>
      <c r="AJ12" s="388"/>
      <c r="AK12" s="388"/>
      <c r="AL12" s="388"/>
      <c r="AM12" s="388"/>
      <c r="AN12" s="389"/>
    </row>
    <row r="13" spans="1:42" ht="14" customHeight="1" x14ac:dyDescent="0.2">
      <c r="B13" s="396"/>
      <c r="C13" s="397"/>
      <c r="D13" s="398"/>
      <c r="E13" s="396"/>
      <c r="F13" s="397"/>
      <c r="G13" s="397"/>
      <c r="H13" s="397"/>
      <c r="I13" s="397"/>
      <c r="J13" s="397"/>
      <c r="K13" s="397"/>
      <c r="L13" s="397"/>
      <c r="M13" s="397"/>
      <c r="N13" s="397"/>
      <c r="O13" s="397"/>
      <c r="P13" s="397"/>
      <c r="Q13" s="397"/>
      <c r="R13" s="397"/>
      <c r="S13" s="397"/>
      <c r="T13" s="397"/>
      <c r="U13" s="398"/>
      <c r="V13" s="390"/>
      <c r="W13" s="391"/>
      <c r="X13" s="391"/>
      <c r="Y13" s="391"/>
      <c r="Z13" s="391"/>
      <c r="AA13" s="391"/>
      <c r="AB13" s="391"/>
      <c r="AC13" s="391"/>
      <c r="AD13" s="392"/>
      <c r="AE13" s="390"/>
      <c r="AF13" s="391"/>
      <c r="AG13" s="391"/>
      <c r="AH13" s="391"/>
      <c r="AI13" s="391"/>
      <c r="AJ13" s="391"/>
      <c r="AK13" s="391"/>
      <c r="AL13" s="391"/>
      <c r="AM13" s="391"/>
      <c r="AN13" s="392"/>
    </row>
    <row r="14" spans="1:42" ht="14" customHeight="1" x14ac:dyDescent="0.2">
      <c r="B14" s="393"/>
      <c r="C14" s="394"/>
      <c r="D14" s="395"/>
      <c r="E14" s="393"/>
      <c r="F14" s="394"/>
      <c r="G14" s="394"/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94"/>
      <c r="S14" s="394"/>
      <c r="T14" s="394"/>
      <c r="U14" s="395"/>
      <c r="V14" s="387"/>
      <c r="W14" s="388"/>
      <c r="X14" s="388"/>
      <c r="Y14" s="388"/>
      <c r="Z14" s="388"/>
      <c r="AA14" s="388"/>
      <c r="AB14" s="388"/>
      <c r="AC14" s="388"/>
      <c r="AD14" s="389"/>
      <c r="AE14" s="387"/>
      <c r="AF14" s="388"/>
      <c r="AG14" s="388"/>
      <c r="AH14" s="388"/>
      <c r="AI14" s="388"/>
      <c r="AJ14" s="388"/>
      <c r="AK14" s="388"/>
      <c r="AL14" s="388"/>
      <c r="AM14" s="388"/>
      <c r="AN14" s="389"/>
    </row>
    <row r="15" spans="1:42" ht="14" customHeight="1" x14ac:dyDescent="0.2">
      <c r="B15" s="396"/>
      <c r="C15" s="397"/>
      <c r="D15" s="398"/>
      <c r="E15" s="396"/>
      <c r="F15" s="397"/>
      <c r="G15" s="397"/>
      <c r="H15" s="397"/>
      <c r="I15" s="397"/>
      <c r="J15" s="397"/>
      <c r="K15" s="397"/>
      <c r="L15" s="397"/>
      <c r="M15" s="397"/>
      <c r="N15" s="397"/>
      <c r="O15" s="397"/>
      <c r="P15" s="397"/>
      <c r="Q15" s="397"/>
      <c r="R15" s="397"/>
      <c r="S15" s="397"/>
      <c r="T15" s="397"/>
      <c r="U15" s="398"/>
      <c r="V15" s="390"/>
      <c r="W15" s="391"/>
      <c r="X15" s="391"/>
      <c r="Y15" s="391"/>
      <c r="Z15" s="391"/>
      <c r="AA15" s="391"/>
      <c r="AB15" s="391"/>
      <c r="AC15" s="391"/>
      <c r="AD15" s="392"/>
      <c r="AE15" s="390"/>
      <c r="AF15" s="391"/>
      <c r="AG15" s="391"/>
      <c r="AH15" s="391"/>
      <c r="AI15" s="391"/>
      <c r="AJ15" s="391"/>
      <c r="AK15" s="391"/>
      <c r="AL15" s="391"/>
      <c r="AM15" s="391"/>
      <c r="AN15" s="392"/>
    </row>
    <row r="16" spans="1:42" ht="14" customHeight="1" x14ac:dyDescent="0.2">
      <c r="B16" s="393"/>
      <c r="C16" s="394"/>
      <c r="D16" s="395"/>
      <c r="E16" s="393"/>
      <c r="F16" s="394"/>
      <c r="G16" s="394"/>
      <c r="H16" s="394"/>
      <c r="I16" s="394"/>
      <c r="J16" s="394"/>
      <c r="K16" s="394"/>
      <c r="L16" s="394"/>
      <c r="M16" s="394"/>
      <c r="N16" s="394"/>
      <c r="O16" s="394"/>
      <c r="P16" s="394"/>
      <c r="Q16" s="394"/>
      <c r="R16" s="394"/>
      <c r="S16" s="394"/>
      <c r="T16" s="394"/>
      <c r="U16" s="395"/>
      <c r="V16" s="387"/>
      <c r="W16" s="388"/>
      <c r="X16" s="388"/>
      <c r="Y16" s="388"/>
      <c r="Z16" s="388"/>
      <c r="AA16" s="388"/>
      <c r="AB16" s="388"/>
      <c r="AC16" s="388"/>
      <c r="AD16" s="389"/>
      <c r="AE16" s="387"/>
      <c r="AF16" s="388"/>
      <c r="AG16" s="388"/>
      <c r="AH16" s="388"/>
      <c r="AI16" s="388"/>
      <c r="AJ16" s="388"/>
      <c r="AK16" s="388"/>
      <c r="AL16" s="388"/>
      <c r="AM16" s="388"/>
      <c r="AN16" s="389"/>
    </row>
    <row r="17" spans="2:42" ht="14" customHeight="1" x14ac:dyDescent="0.2">
      <c r="B17" s="396"/>
      <c r="C17" s="397"/>
      <c r="D17" s="398"/>
      <c r="E17" s="396"/>
      <c r="F17" s="397"/>
      <c r="G17" s="397"/>
      <c r="H17" s="397"/>
      <c r="I17" s="397"/>
      <c r="J17" s="397"/>
      <c r="K17" s="397"/>
      <c r="L17" s="397"/>
      <c r="M17" s="397"/>
      <c r="N17" s="397"/>
      <c r="O17" s="397"/>
      <c r="P17" s="397"/>
      <c r="Q17" s="397"/>
      <c r="R17" s="397"/>
      <c r="S17" s="397"/>
      <c r="T17" s="397"/>
      <c r="U17" s="398"/>
      <c r="V17" s="390"/>
      <c r="W17" s="391"/>
      <c r="X17" s="391"/>
      <c r="Y17" s="391"/>
      <c r="Z17" s="391"/>
      <c r="AA17" s="391"/>
      <c r="AB17" s="391"/>
      <c r="AC17" s="391"/>
      <c r="AD17" s="392"/>
      <c r="AE17" s="390"/>
      <c r="AF17" s="391"/>
      <c r="AG17" s="391"/>
      <c r="AH17" s="391"/>
      <c r="AI17" s="391"/>
      <c r="AJ17" s="391"/>
      <c r="AK17" s="391"/>
      <c r="AL17" s="391"/>
      <c r="AM17" s="391"/>
      <c r="AN17" s="392"/>
    </row>
    <row r="18" spans="2:42" ht="14" customHeight="1" x14ac:dyDescent="0.2">
      <c r="X18" s="356" t="s">
        <v>442</v>
      </c>
      <c r="Y18" s="356"/>
      <c r="Z18" s="356"/>
      <c r="AA18" s="356"/>
      <c r="AB18" s="356"/>
      <c r="AC18" s="356"/>
      <c r="AD18" s="356"/>
      <c r="AE18" s="386">
        <f>SUM(AE8:AN17)</f>
        <v>0</v>
      </c>
      <c r="AF18" s="386"/>
      <c r="AG18" s="386"/>
      <c r="AH18" s="386"/>
      <c r="AI18" s="386"/>
      <c r="AJ18" s="386"/>
      <c r="AK18" s="386"/>
      <c r="AL18" s="386"/>
      <c r="AM18" s="386"/>
      <c r="AN18" s="386"/>
    </row>
    <row r="19" spans="2:42" ht="14" customHeight="1" x14ac:dyDescent="0.2">
      <c r="X19" s="356"/>
      <c r="Y19" s="356"/>
      <c r="Z19" s="356"/>
      <c r="AA19" s="356"/>
      <c r="AB19" s="356"/>
      <c r="AC19" s="356"/>
      <c r="AD19" s="356"/>
      <c r="AE19" s="386"/>
      <c r="AF19" s="386"/>
      <c r="AG19" s="386"/>
      <c r="AH19" s="386"/>
      <c r="AI19" s="386"/>
      <c r="AJ19" s="386"/>
      <c r="AK19" s="386"/>
      <c r="AL19" s="386"/>
      <c r="AM19" s="386"/>
      <c r="AN19" s="386"/>
    </row>
    <row r="22" spans="2:42" ht="14" customHeight="1" x14ac:dyDescent="0.2">
      <c r="B22" s="118" t="s">
        <v>436</v>
      </c>
      <c r="D22" s="69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</row>
    <row r="23" spans="2:42" ht="14" customHeight="1" x14ac:dyDescent="0.2">
      <c r="B23" s="68"/>
      <c r="C23" s="123"/>
      <c r="D23" s="69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</row>
    <row r="24" spans="2:42" ht="14" customHeight="1" x14ac:dyDescent="0.2">
      <c r="B24" s="68"/>
      <c r="C24" s="399" t="s">
        <v>434</v>
      </c>
      <c r="D24" s="399"/>
      <c r="E24" s="399"/>
      <c r="F24" s="399"/>
      <c r="G24" s="399"/>
      <c r="H24" s="399"/>
      <c r="I24" s="399"/>
      <c r="J24" s="399"/>
      <c r="K24" s="399"/>
      <c r="L24" s="399"/>
      <c r="M24" s="399"/>
      <c r="N24" s="399"/>
      <c r="O24" s="399"/>
      <c r="P24" s="399"/>
      <c r="Q24" s="399"/>
      <c r="R24" s="399"/>
      <c r="S24" s="399"/>
      <c r="T24" s="399"/>
      <c r="U24" s="399" t="s">
        <v>435</v>
      </c>
      <c r="V24" s="399"/>
      <c r="W24" s="399"/>
      <c r="X24" s="399"/>
      <c r="Y24" s="399"/>
      <c r="Z24" s="399"/>
      <c r="AA24" s="399"/>
      <c r="AB24" s="399"/>
      <c r="AC24" s="399"/>
      <c r="AD24" s="400" t="s">
        <v>437</v>
      </c>
      <c r="AE24" s="400"/>
      <c r="AF24" s="400"/>
      <c r="AG24" s="400"/>
      <c r="AH24" s="400"/>
      <c r="AI24" s="400"/>
      <c r="AJ24" s="400"/>
      <c r="AK24" s="400"/>
      <c r="AL24" s="400"/>
      <c r="AM24" s="400" t="s">
        <v>438</v>
      </c>
      <c r="AN24" s="400"/>
      <c r="AO24" s="400"/>
      <c r="AP24" s="122"/>
    </row>
    <row r="25" spans="2:42" ht="14" customHeight="1" x14ac:dyDescent="0.2">
      <c r="B25" s="68"/>
      <c r="C25" s="399"/>
      <c r="D25" s="399"/>
      <c r="E25" s="399"/>
      <c r="F25" s="399"/>
      <c r="G25" s="399"/>
      <c r="H25" s="399"/>
      <c r="I25" s="399"/>
      <c r="J25" s="399"/>
      <c r="K25" s="399"/>
      <c r="L25" s="399"/>
      <c r="M25" s="399"/>
      <c r="N25" s="399"/>
      <c r="O25" s="399"/>
      <c r="P25" s="399"/>
      <c r="Q25" s="399"/>
      <c r="R25" s="399"/>
      <c r="S25" s="399"/>
      <c r="T25" s="399"/>
      <c r="U25" s="399"/>
      <c r="V25" s="399"/>
      <c r="W25" s="399"/>
      <c r="X25" s="399"/>
      <c r="Y25" s="399"/>
      <c r="Z25" s="399"/>
      <c r="AA25" s="399"/>
      <c r="AB25" s="399"/>
      <c r="AC25" s="399"/>
      <c r="AD25" s="400"/>
      <c r="AE25" s="400"/>
      <c r="AF25" s="400"/>
      <c r="AG25" s="400"/>
      <c r="AH25" s="400"/>
      <c r="AI25" s="400"/>
      <c r="AJ25" s="400"/>
      <c r="AK25" s="400"/>
      <c r="AL25" s="400"/>
      <c r="AM25" s="400"/>
      <c r="AN25" s="400"/>
      <c r="AO25" s="400"/>
      <c r="AP25" s="122"/>
    </row>
    <row r="26" spans="2:42" ht="14" customHeight="1" x14ac:dyDescent="0.2">
      <c r="B26" s="68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379"/>
      <c r="AN26" s="379"/>
      <c r="AO26" s="379"/>
      <c r="AP26" s="122"/>
    </row>
    <row r="27" spans="2:42" ht="14" customHeight="1" x14ac:dyDescent="0.2"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6"/>
      <c r="AB27" s="266"/>
      <c r="AC27" s="266"/>
      <c r="AD27" s="266"/>
      <c r="AE27" s="266"/>
      <c r="AF27" s="266"/>
      <c r="AG27" s="266"/>
      <c r="AH27" s="266"/>
      <c r="AI27" s="266"/>
      <c r="AJ27" s="266"/>
      <c r="AK27" s="266"/>
      <c r="AL27" s="266"/>
      <c r="AM27" s="379"/>
      <c r="AN27" s="379"/>
      <c r="AO27" s="379"/>
      <c r="AP27" s="122"/>
    </row>
    <row r="28" spans="2:42" ht="14" customHeight="1" x14ac:dyDescent="0.2">
      <c r="C28" s="266"/>
      <c r="D28" s="266"/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6"/>
      <c r="AM28" s="379"/>
      <c r="AN28" s="379"/>
      <c r="AO28" s="379"/>
      <c r="AP28" s="122"/>
    </row>
    <row r="29" spans="2:42" ht="14" customHeight="1" x14ac:dyDescent="0.2"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266"/>
      <c r="AG29" s="266"/>
      <c r="AH29" s="266"/>
      <c r="AI29" s="266"/>
      <c r="AJ29" s="266"/>
      <c r="AK29" s="266"/>
      <c r="AL29" s="266"/>
      <c r="AM29" s="379"/>
      <c r="AN29" s="379"/>
      <c r="AO29" s="379"/>
      <c r="AP29" s="122"/>
    </row>
    <row r="30" spans="2:42" ht="14" customHeight="1" x14ac:dyDescent="0.2"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AF30" s="266"/>
      <c r="AG30" s="266"/>
      <c r="AH30" s="266"/>
      <c r="AI30" s="266"/>
      <c r="AJ30" s="266"/>
      <c r="AK30" s="266"/>
      <c r="AL30" s="266"/>
      <c r="AM30" s="379"/>
      <c r="AN30" s="379"/>
      <c r="AO30" s="379"/>
      <c r="AP30" s="122"/>
    </row>
    <row r="31" spans="2:42" ht="14" customHeight="1" x14ac:dyDescent="0.2">
      <c r="C31" s="266"/>
      <c r="D31" s="266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Q31" s="266"/>
      <c r="R31" s="266"/>
      <c r="S31" s="266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  <c r="AF31" s="266"/>
      <c r="AG31" s="266"/>
      <c r="AH31" s="266"/>
      <c r="AI31" s="266"/>
      <c r="AJ31" s="266"/>
      <c r="AK31" s="266"/>
      <c r="AL31" s="266"/>
      <c r="AM31" s="379"/>
      <c r="AN31" s="379"/>
      <c r="AO31" s="379"/>
      <c r="AP31" s="122"/>
    </row>
    <row r="32" spans="2:42" ht="14" customHeight="1" x14ac:dyDescent="0.2"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6"/>
      <c r="AK32" s="266"/>
      <c r="AL32" s="266"/>
      <c r="AM32" s="379"/>
      <c r="AN32" s="379"/>
      <c r="AO32" s="379"/>
      <c r="AP32" s="122"/>
    </row>
    <row r="33" spans="1:42" ht="14" customHeight="1" x14ac:dyDescent="0.2"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266"/>
      <c r="AK33" s="266"/>
      <c r="AL33" s="266"/>
      <c r="AM33" s="379"/>
      <c r="AN33" s="379"/>
      <c r="AO33" s="379"/>
      <c r="AP33" s="122"/>
    </row>
    <row r="34" spans="1:42" ht="14" customHeight="1" x14ac:dyDescent="0.2"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  <c r="AF34" s="266"/>
      <c r="AG34" s="266"/>
      <c r="AH34" s="266"/>
      <c r="AI34" s="266"/>
      <c r="AJ34" s="266"/>
      <c r="AK34" s="266"/>
      <c r="AL34" s="266"/>
      <c r="AM34" s="379"/>
      <c r="AN34" s="379"/>
      <c r="AO34" s="379"/>
      <c r="AP34" s="122"/>
    </row>
    <row r="35" spans="1:42" ht="14" customHeight="1" x14ac:dyDescent="0.2">
      <c r="C35" s="266"/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379"/>
      <c r="AN35" s="379"/>
      <c r="AO35" s="379"/>
      <c r="AP35" s="122"/>
    </row>
    <row r="37" spans="1:42" ht="14" customHeight="1" x14ac:dyDescent="0.2">
      <c r="B37" s="118" t="s">
        <v>478</v>
      </c>
    </row>
    <row r="39" spans="1:42" ht="14" customHeight="1" x14ac:dyDescent="0.2">
      <c r="A39" s="117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</row>
    <row r="40" spans="1:42" ht="14" customHeight="1" x14ac:dyDescent="0.2">
      <c r="A40" s="117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</row>
    <row r="41" spans="1:42" ht="14" customHeight="1" x14ac:dyDescent="0.2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</row>
    <row r="42" spans="1:42" ht="14" customHeight="1" x14ac:dyDescent="0.2">
      <c r="A42" s="117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</row>
    <row r="43" spans="1:42" ht="14" customHeight="1" x14ac:dyDescent="0.2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</row>
    <row r="44" spans="1:42" ht="14" customHeight="1" x14ac:dyDescent="0.2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</row>
    <row r="45" spans="1:42" ht="14" customHeight="1" x14ac:dyDescent="0.2">
      <c r="A45" s="117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</row>
    <row r="46" spans="1:42" ht="14" customHeight="1" x14ac:dyDescent="0.2">
      <c r="A46" s="117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</row>
    <row r="47" spans="1:42" ht="14" customHeight="1" x14ac:dyDescent="0.2">
      <c r="A47" s="117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</row>
    <row r="48" spans="1:42" ht="14" customHeight="1" x14ac:dyDescent="0.2">
      <c r="A48" s="117"/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</row>
    <row r="49" s="117" customFormat="1" ht="14" customHeight="1" x14ac:dyDescent="0.2"/>
    <row r="50" s="117" customFormat="1" ht="14" customHeight="1" x14ac:dyDescent="0.2"/>
    <row r="51" s="117" customFormat="1" ht="14" customHeight="1" x14ac:dyDescent="0.2"/>
    <row r="52" s="117" customFormat="1" ht="14" customHeight="1" x14ac:dyDescent="0.2"/>
    <row r="53" s="117" customFormat="1" ht="14" customHeight="1" x14ac:dyDescent="0.2"/>
    <row r="54" s="117" customFormat="1" ht="14" customHeight="1" x14ac:dyDescent="0.2"/>
    <row r="55" s="117" customFormat="1" ht="14" customHeight="1" x14ac:dyDescent="0.2"/>
    <row r="56" s="117" customFormat="1" ht="14" customHeight="1" x14ac:dyDescent="0.2"/>
    <row r="57" s="117" customFormat="1" ht="14" customHeight="1" x14ac:dyDescent="0.2"/>
    <row r="58" s="117" customFormat="1" ht="14" customHeight="1" x14ac:dyDescent="0.2"/>
    <row r="59" s="117" customFormat="1" ht="14" customHeight="1" x14ac:dyDescent="0.2"/>
    <row r="60" s="117" customFormat="1" ht="14" customHeight="1" x14ac:dyDescent="0.2"/>
    <row r="61" s="117" customFormat="1" ht="14" customHeight="1" x14ac:dyDescent="0.2"/>
    <row r="62" s="117" customFormat="1" ht="14" customHeight="1" x14ac:dyDescent="0.2"/>
    <row r="63" s="117" customFormat="1" ht="14" customHeight="1" x14ac:dyDescent="0.2"/>
    <row r="64" s="117" customFormat="1" ht="14" customHeight="1" x14ac:dyDescent="0.2"/>
    <row r="65" s="117" customFormat="1" ht="14" customHeight="1" x14ac:dyDescent="0.2"/>
    <row r="66" s="117" customFormat="1" ht="14" customHeight="1" x14ac:dyDescent="0.2"/>
    <row r="67" s="117" customFormat="1" ht="14" customHeight="1" x14ac:dyDescent="0.2"/>
    <row r="68" s="117" customFormat="1" ht="14" customHeight="1" x14ac:dyDescent="0.2"/>
    <row r="69" s="117" customFormat="1" ht="14" customHeight="1" x14ac:dyDescent="0.2"/>
    <row r="70" s="117" customFormat="1" ht="14" customHeight="1" x14ac:dyDescent="0.2"/>
    <row r="71" s="117" customFormat="1" ht="14" customHeight="1" x14ac:dyDescent="0.2"/>
    <row r="72" s="117" customFormat="1" ht="14" customHeight="1" x14ac:dyDescent="0.2"/>
    <row r="73" s="117" customFormat="1" ht="14" customHeight="1" x14ac:dyDescent="0.2"/>
    <row r="74" s="117" customFormat="1" ht="14" customHeight="1" x14ac:dyDescent="0.2"/>
    <row r="75" s="117" customFormat="1" ht="14" customHeight="1" x14ac:dyDescent="0.2"/>
    <row r="76" s="117" customFormat="1" ht="14" customHeight="1" x14ac:dyDescent="0.2"/>
    <row r="77" s="117" customFormat="1" ht="14" customHeight="1" x14ac:dyDescent="0.2"/>
    <row r="78" s="117" customFormat="1" ht="14" customHeight="1" x14ac:dyDescent="0.2"/>
    <row r="79" s="117" customFormat="1" ht="14" customHeight="1" x14ac:dyDescent="0.2"/>
    <row r="80" s="117" customFormat="1" ht="14" customHeight="1" x14ac:dyDescent="0.2"/>
    <row r="81" s="117" customFormat="1" ht="14" customHeight="1" x14ac:dyDescent="0.2"/>
    <row r="82" s="117" customFormat="1" ht="14" customHeight="1" x14ac:dyDescent="0.2"/>
    <row r="83" s="117" customFormat="1" ht="14" customHeight="1" x14ac:dyDescent="0.2"/>
    <row r="84" s="117" customFormat="1" ht="14" customHeight="1" x14ac:dyDescent="0.2"/>
    <row r="85" s="117" customFormat="1" ht="14" customHeight="1" x14ac:dyDescent="0.2"/>
    <row r="86" s="117" customFormat="1" ht="14" customHeight="1" x14ac:dyDescent="0.2"/>
    <row r="87" s="117" customFormat="1" ht="14" customHeight="1" x14ac:dyDescent="0.2"/>
    <row r="88" s="117" customFormat="1" ht="14" customHeight="1" x14ac:dyDescent="0.2"/>
    <row r="89" s="117" customFormat="1" ht="14" customHeight="1" x14ac:dyDescent="0.2"/>
    <row r="90" s="117" customFormat="1" ht="14" customHeight="1" x14ac:dyDescent="0.2"/>
    <row r="91" s="117" customFormat="1" ht="14" customHeight="1" x14ac:dyDescent="0.2"/>
    <row r="92" s="117" customFormat="1" ht="14" customHeight="1" x14ac:dyDescent="0.2"/>
    <row r="93" s="117" customFormat="1" ht="14" customHeight="1" x14ac:dyDescent="0.2"/>
    <row r="94" s="117" customFormat="1" ht="14" customHeight="1" x14ac:dyDescent="0.2"/>
    <row r="95" s="117" customFormat="1" ht="14" customHeight="1" x14ac:dyDescent="0.2"/>
    <row r="96" s="117" customFormat="1" ht="14" customHeight="1" x14ac:dyDescent="0.2"/>
    <row r="97" s="117" customFormat="1" ht="14" customHeight="1" x14ac:dyDescent="0.2"/>
    <row r="98" s="117" customFormat="1" ht="14" customHeight="1" x14ac:dyDescent="0.2"/>
    <row r="99" s="117" customFormat="1" ht="14" customHeight="1" x14ac:dyDescent="0.2"/>
    <row r="100" s="117" customFormat="1" ht="14" customHeight="1" x14ac:dyDescent="0.2"/>
    <row r="101" s="117" customFormat="1" ht="14" customHeight="1" x14ac:dyDescent="0.2"/>
    <row r="102" s="117" customFormat="1" ht="14" customHeight="1" x14ac:dyDescent="0.2"/>
    <row r="103" s="117" customFormat="1" ht="14" customHeight="1" x14ac:dyDescent="0.2"/>
    <row r="104" s="117" customFormat="1" ht="14" customHeight="1" x14ac:dyDescent="0.2"/>
    <row r="105" s="117" customFormat="1" ht="14" customHeight="1" x14ac:dyDescent="0.2"/>
    <row r="106" s="117" customFormat="1" ht="14" customHeight="1" x14ac:dyDescent="0.2"/>
    <row r="107" s="117" customFormat="1" ht="14" customHeight="1" x14ac:dyDescent="0.2"/>
    <row r="108" s="117" customFormat="1" ht="14" customHeight="1" x14ac:dyDescent="0.2"/>
    <row r="109" s="117" customFormat="1" ht="14" customHeight="1" x14ac:dyDescent="0.2"/>
    <row r="110" s="117" customFormat="1" ht="14" customHeight="1" x14ac:dyDescent="0.2"/>
    <row r="111" s="117" customFormat="1" ht="14" customHeight="1" x14ac:dyDescent="0.2"/>
    <row r="112" s="117" customFormat="1" ht="14" customHeight="1" x14ac:dyDescent="0.2"/>
    <row r="113" s="117" customFormat="1" ht="14" customHeight="1" x14ac:dyDescent="0.2"/>
    <row r="114" s="117" customFormat="1" ht="14" customHeight="1" x14ac:dyDescent="0.2"/>
    <row r="115" s="117" customFormat="1" ht="14" customHeight="1" x14ac:dyDescent="0.2"/>
    <row r="116" s="117" customFormat="1" ht="14" customHeight="1" x14ac:dyDescent="0.2"/>
    <row r="117" s="117" customFormat="1" ht="14" customHeight="1" x14ac:dyDescent="0.2"/>
    <row r="118" s="117" customFormat="1" ht="14" customHeight="1" x14ac:dyDescent="0.2"/>
    <row r="119" s="117" customFormat="1" ht="14" customHeight="1" x14ac:dyDescent="0.2"/>
    <row r="120" s="117" customFormat="1" ht="14" customHeight="1" x14ac:dyDescent="0.2"/>
    <row r="121" s="117" customFormat="1" ht="14" customHeight="1" x14ac:dyDescent="0.2"/>
    <row r="122" s="117" customFormat="1" ht="14" customHeight="1" x14ac:dyDescent="0.2"/>
    <row r="123" s="117" customFormat="1" ht="14" customHeight="1" x14ac:dyDescent="0.2"/>
    <row r="124" s="117" customFormat="1" ht="14" customHeight="1" x14ac:dyDescent="0.2"/>
    <row r="125" s="117" customFormat="1" ht="14" customHeight="1" x14ac:dyDescent="0.2"/>
    <row r="126" s="117" customFormat="1" ht="14" customHeight="1" x14ac:dyDescent="0.2"/>
    <row r="127" s="117" customFormat="1" ht="14" customHeight="1" x14ac:dyDescent="0.2"/>
    <row r="128" s="117" customFormat="1" ht="14" customHeight="1" x14ac:dyDescent="0.2"/>
    <row r="129" s="117" customFormat="1" ht="14" customHeight="1" x14ac:dyDescent="0.2"/>
    <row r="130" s="117" customFormat="1" ht="14" customHeight="1" x14ac:dyDescent="0.2"/>
    <row r="131" s="117" customFormat="1" ht="14" customHeight="1" x14ac:dyDescent="0.2"/>
    <row r="132" s="117" customFormat="1" ht="14" customHeight="1" x14ac:dyDescent="0.2"/>
    <row r="133" s="117" customFormat="1" ht="14" customHeight="1" x14ac:dyDescent="0.2"/>
    <row r="134" s="117" customFormat="1" ht="14" customHeight="1" x14ac:dyDescent="0.2"/>
    <row r="135" s="117" customFormat="1" ht="14" customHeight="1" x14ac:dyDescent="0.2"/>
    <row r="136" s="117" customFormat="1" ht="14" customHeight="1" x14ac:dyDescent="0.2"/>
    <row r="137" s="117" customFormat="1" ht="14" customHeight="1" x14ac:dyDescent="0.2"/>
    <row r="138" s="117" customFormat="1" ht="14" customHeight="1" x14ac:dyDescent="0.2"/>
    <row r="139" s="117" customFormat="1" ht="14" customHeight="1" x14ac:dyDescent="0.2"/>
    <row r="140" s="117" customFormat="1" ht="14" customHeight="1" x14ac:dyDescent="0.2"/>
    <row r="141" s="117" customFormat="1" ht="14" customHeight="1" x14ac:dyDescent="0.2"/>
    <row r="142" s="117" customFormat="1" ht="14" customHeight="1" x14ac:dyDescent="0.2"/>
    <row r="143" s="117" customFormat="1" ht="14" customHeight="1" x14ac:dyDescent="0.2"/>
    <row r="144" s="117" customFormat="1" ht="14" customHeight="1" x14ac:dyDescent="0.2"/>
    <row r="145" s="117" customFormat="1" ht="14" customHeight="1" x14ac:dyDescent="0.2"/>
    <row r="146" s="117" customFormat="1" ht="14" customHeight="1" x14ac:dyDescent="0.2"/>
    <row r="147" s="117" customFormat="1" ht="14" customHeight="1" x14ac:dyDescent="0.2"/>
    <row r="148" s="117" customFormat="1" ht="14" customHeight="1" x14ac:dyDescent="0.2"/>
    <row r="149" s="117" customFormat="1" ht="14" customHeight="1" x14ac:dyDescent="0.2"/>
    <row r="150" s="117" customFormat="1" ht="14" customHeight="1" x14ac:dyDescent="0.2"/>
    <row r="151" s="117" customFormat="1" ht="14" customHeight="1" x14ac:dyDescent="0.2"/>
    <row r="152" s="117" customFormat="1" ht="14" customHeight="1" x14ac:dyDescent="0.2"/>
    <row r="153" s="117" customFormat="1" ht="14" customHeight="1" x14ac:dyDescent="0.2"/>
    <row r="154" s="117" customFormat="1" ht="14" customHeight="1" x14ac:dyDescent="0.2"/>
    <row r="155" s="117" customFormat="1" ht="14" customHeight="1" x14ac:dyDescent="0.2"/>
    <row r="156" s="117" customFormat="1" ht="14" customHeight="1" x14ac:dyDescent="0.2"/>
    <row r="157" s="117" customFormat="1" ht="14" customHeight="1" x14ac:dyDescent="0.2"/>
    <row r="158" s="117" customFormat="1" ht="14" customHeight="1" x14ac:dyDescent="0.2"/>
    <row r="159" s="117" customFormat="1" ht="14" customHeight="1" x14ac:dyDescent="0.2"/>
    <row r="160" s="117" customFormat="1" ht="14" customHeight="1" x14ac:dyDescent="0.2"/>
    <row r="161" s="117" customFormat="1" ht="14" customHeight="1" x14ac:dyDescent="0.2"/>
    <row r="162" s="117" customFormat="1" ht="14" customHeight="1" x14ac:dyDescent="0.2"/>
    <row r="163" s="117" customFormat="1" ht="14" customHeight="1" x14ac:dyDescent="0.2"/>
    <row r="164" s="117" customFormat="1" ht="14" customHeight="1" x14ac:dyDescent="0.2"/>
    <row r="165" s="117" customFormat="1" ht="14" customHeight="1" x14ac:dyDescent="0.2"/>
    <row r="166" s="117" customFormat="1" ht="14" customHeight="1" x14ac:dyDescent="0.2"/>
    <row r="167" s="117" customFormat="1" ht="14" customHeight="1" x14ac:dyDescent="0.2"/>
    <row r="168" s="117" customFormat="1" ht="14" customHeight="1" x14ac:dyDescent="0.2"/>
    <row r="169" s="117" customFormat="1" ht="14" customHeight="1" x14ac:dyDescent="0.2"/>
    <row r="170" s="117" customFormat="1" ht="14" customHeight="1" x14ac:dyDescent="0.2"/>
    <row r="171" s="117" customFormat="1" ht="14" customHeight="1" x14ac:dyDescent="0.2"/>
    <row r="172" s="117" customFormat="1" ht="14" customHeight="1" x14ac:dyDescent="0.2"/>
    <row r="173" s="117" customFormat="1" ht="14" customHeight="1" x14ac:dyDescent="0.2"/>
    <row r="174" s="117" customFormat="1" ht="14" customHeight="1" x14ac:dyDescent="0.2"/>
    <row r="175" s="117" customFormat="1" ht="14" customHeight="1" x14ac:dyDescent="0.2"/>
    <row r="176" s="117" customFormat="1" ht="14" customHeight="1" x14ac:dyDescent="0.2"/>
    <row r="177" s="117" customFormat="1" ht="14" customHeight="1" x14ac:dyDescent="0.2"/>
    <row r="178" s="117" customFormat="1" ht="14" customHeight="1" x14ac:dyDescent="0.2"/>
    <row r="179" s="117" customFormat="1" ht="14" customHeight="1" x14ac:dyDescent="0.2"/>
    <row r="180" s="117" customFormat="1" ht="14" customHeight="1" x14ac:dyDescent="0.2"/>
    <row r="181" s="117" customFormat="1" ht="14" customHeight="1" x14ac:dyDescent="0.2"/>
    <row r="182" s="117" customFormat="1" ht="14" customHeight="1" x14ac:dyDescent="0.2"/>
    <row r="183" s="117" customFormat="1" ht="14" customHeight="1" x14ac:dyDescent="0.2"/>
    <row r="184" s="117" customFormat="1" ht="14" customHeight="1" x14ac:dyDescent="0.2"/>
    <row r="185" s="117" customFormat="1" ht="14" customHeight="1" x14ac:dyDescent="0.2"/>
    <row r="186" s="117" customFormat="1" ht="14" customHeight="1" x14ac:dyDescent="0.2"/>
    <row r="187" s="117" customFormat="1" ht="14" customHeight="1" x14ac:dyDescent="0.2"/>
    <row r="188" s="117" customFormat="1" ht="14" customHeight="1" x14ac:dyDescent="0.2"/>
    <row r="189" s="117" customFormat="1" ht="14" customHeight="1" x14ac:dyDescent="0.2"/>
    <row r="190" s="117" customFormat="1" ht="14" customHeight="1" x14ac:dyDescent="0.2"/>
    <row r="191" s="117" customFormat="1" ht="14" customHeight="1" x14ac:dyDescent="0.2"/>
    <row r="192" s="117" customFormat="1" ht="14" customHeight="1" x14ac:dyDescent="0.2"/>
    <row r="193" s="117" customFormat="1" ht="14" customHeight="1" x14ac:dyDescent="0.2"/>
    <row r="194" s="117" customFormat="1" ht="14" customHeight="1" x14ac:dyDescent="0.2"/>
    <row r="195" s="117" customFormat="1" ht="14" customHeight="1" x14ac:dyDescent="0.2"/>
    <row r="196" s="117" customFormat="1" ht="14" customHeight="1" x14ac:dyDescent="0.2"/>
    <row r="197" s="117" customFormat="1" ht="14" customHeight="1" x14ac:dyDescent="0.2"/>
    <row r="198" s="117" customFormat="1" ht="14" customHeight="1" x14ac:dyDescent="0.2"/>
    <row r="199" s="117" customFormat="1" ht="14" customHeight="1" x14ac:dyDescent="0.2"/>
    <row r="200" s="117" customFormat="1" ht="14" customHeight="1" x14ac:dyDescent="0.2"/>
    <row r="201" s="117" customFormat="1" ht="14" customHeight="1" x14ac:dyDescent="0.2"/>
    <row r="202" s="117" customFormat="1" ht="14" customHeight="1" x14ac:dyDescent="0.2"/>
    <row r="203" s="117" customFormat="1" ht="14" customHeight="1" x14ac:dyDescent="0.2"/>
    <row r="204" s="117" customFormat="1" ht="14" customHeight="1" x14ac:dyDescent="0.2"/>
    <row r="205" s="117" customFormat="1" ht="14" customHeight="1" x14ac:dyDescent="0.2"/>
    <row r="206" s="117" customFormat="1" ht="14" customHeight="1" x14ac:dyDescent="0.2"/>
    <row r="207" s="117" customFormat="1" ht="14" customHeight="1" x14ac:dyDescent="0.2"/>
    <row r="208" s="117" customFormat="1" ht="14" customHeight="1" x14ac:dyDescent="0.2"/>
    <row r="209" s="117" customFormat="1" ht="14" customHeight="1" x14ac:dyDescent="0.2"/>
    <row r="210" s="117" customFormat="1" ht="14" customHeight="1" x14ac:dyDescent="0.2"/>
    <row r="211" s="117" customFormat="1" ht="14" customHeight="1" x14ac:dyDescent="0.2"/>
    <row r="212" s="117" customFormat="1" ht="14" customHeight="1" x14ac:dyDescent="0.2"/>
    <row r="213" s="117" customFormat="1" ht="14" customHeight="1" x14ac:dyDescent="0.2"/>
    <row r="214" s="117" customFormat="1" ht="14" customHeight="1" x14ac:dyDescent="0.2"/>
    <row r="215" s="117" customFormat="1" ht="14" customHeight="1" x14ac:dyDescent="0.2"/>
    <row r="216" s="117" customFormat="1" ht="14" customHeight="1" x14ac:dyDescent="0.2"/>
    <row r="217" s="117" customFormat="1" ht="14" customHeight="1" x14ac:dyDescent="0.2"/>
    <row r="218" s="117" customFormat="1" ht="14" customHeight="1" x14ac:dyDescent="0.2"/>
    <row r="219" s="117" customFormat="1" ht="14" customHeight="1" x14ac:dyDescent="0.2"/>
    <row r="220" s="117" customFormat="1" ht="14" customHeight="1" x14ac:dyDescent="0.2"/>
    <row r="221" s="117" customFormat="1" ht="14" customHeight="1" x14ac:dyDescent="0.2"/>
    <row r="222" s="117" customFormat="1" ht="14" customHeight="1" x14ac:dyDescent="0.2"/>
    <row r="223" s="117" customFormat="1" ht="14" customHeight="1" x14ac:dyDescent="0.2"/>
    <row r="224" s="117" customFormat="1" ht="14" customHeight="1" x14ac:dyDescent="0.2"/>
    <row r="225" s="117" customFormat="1" ht="14" customHeight="1" x14ac:dyDescent="0.2"/>
    <row r="226" s="117" customFormat="1" ht="14" customHeight="1" x14ac:dyDescent="0.2"/>
    <row r="227" s="117" customFormat="1" ht="14" customHeight="1" x14ac:dyDescent="0.2"/>
    <row r="228" s="117" customFormat="1" ht="14" customHeight="1" x14ac:dyDescent="0.2"/>
    <row r="229" s="117" customFormat="1" ht="14" customHeight="1" x14ac:dyDescent="0.2"/>
    <row r="230" s="117" customFormat="1" ht="14" customHeight="1" x14ac:dyDescent="0.2"/>
    <row r="231" s="117" customFormat="1" ht="14" customHeight="1" x14ac:dyDescent="0.2"/>
    <row r="232" s="117" customFormat="1" ht="14" customHeight="1" x14ac:dyDescent="0.2"/>
    <row r="233" s="117" customFormat="1" ht="14" customHeight="1" x14ac:dyDescent="0.2"/>
    <row r="234" s="117" customFormat="1" ht="14" customHeight="1" x14ac:dyDescent="0.2"/>
    <row r="235" s="117" customFormat="1" ht="14" customHeight="1" x14ac:dyDescent="0.2"/>
    <row r="236" s="117" customFormat="1" ht="14" customHeight="1" x14ac:dyDescent="0.2"/>
    <row r="237" s="117" customFormat="1" ht="14" customHeight="1" x14ac:dyDescent="0.2"/>
    <row r="238" s="117" customFormat="1" ht="14" customHeight="1" x14ac:dyDescent="0.2"/>
    <row r="239" s="117" customFormat="1" ht="14" customHeight="1" x14ac:dyDescent="0.2"/>
    <row r="240" s="117" customFormat="1" ht="14" customHeight="1" x14ac:dyDescent="0.2"/>
    <row r="241" s="117" customFormat="1" ht="14" customHeight="1" x14ac:dyDescent="0.2"/>
    <row r="242" s="117" customFormat="1" ht="14" customHeight="1" x14ac:dyDescent="0.2"/>
    <row r="243" s="117" customFormat="1" ht="14" customHeight="1" x14ac:dyDescent="0.2"/>
    <row r="244" s="117" customFormat="1" ht="14" customHeight="1" x14ac:dyDescent="0.2"/>
    <row r="245" s="117" customFormat="1" ht="14" customHeight="1" x14ac:dyDescent="0.2"/>
    <row r="246" s="117" customFormat="1" ht="14" customHeight="1" x14ac:dyDescent="0.2"/>
    <row r="247" s="117" customFormat="1" ht="14" customHeight="1" x14ac:dyDescent="0.2"/>
    <row r="248" s="117" customFormat="1" ht="14" customHeight="1" x14ac:dyDescent="0.2"/>
    <row r="249" s="117" customFormat="1" ht="14" customHeight="1" x14ac:dyDescent="0.2"/>
    <row r="250" s="117" customFormat="1" ht="14" customHeight="1" x14ac:dyDescent="0.2"/>
    <row r="251" s="117" customFormat="1" ht="14" customHeight="1" x14ac:dyDescent="0.2"/>
    <row r="252" s="117" customFormat="1" ht="14" customHeight="1" x14ac:dyDescent="0.2"/>
    <row r="253" s="117" customFormat="1" ht="14" customHeight="1" x14ac:dyDescent="0.2"/>
    <row r="254" s="117" customFormat="1" ht="14" customHeight="1" x14ac:dyDescent="0.2"/>
    <row r="255" s="117" customFormat="1" ht="14" customHeight="1" x14ac:dyDescent="0.2"/>
    <row r="256" s="117" customFormat="1" ht="14" customHeight="1" x14ac:dyDescent="0.2"/>
    <row r="257" s="117" customFormat="1" ht="14" customHeight="1" x14ac:dyDescent="0.2"/>
    <row r="258" s="117" customFormat="1" ht="14" customHeight="1" x14ac:dyDescent="0.2"/>
    <row r="259" s="117" customFormat="1" ht="14" customHeight="1" x14ac:dyDescent="0.2"/>
    <row r="260" s="117" customFormat="1" ht="14" customHeight="1" x14ac:dyDescent="0.2"/>
    <row r="261" s="117" customFormat="1" ht="14" customHeight="1" x14ac:dyDescent="0.2"/>
    <row r="262" s="117" customFormat="1" ht="14" customHeight="1" x14ac:dyDescent="0.2"/>
    <row r="263" s="117" customFormat="1" ht="14" customHeight="1" x14ac:dyDescent="0.2"/>
    <row r="264" s="117" customFormat="1" ht="14" customHeight="1" x14ac:dyDescent="0.2"/>
    <row r="265" s="117" customFormat="1" ht="14" customHeight="1" x14ac:dyDescent="0.2"/>
    <row r="266" s="117" customFormat="1" ht="14" customHeight="1" x14ac:dyDescent="0.2"/>
    <row r="267" s="117" customFormat="1" ht="14" customHeight="1" x14ac:dyDescent="0.2"/>
    <row r="268" s="117" customFormat="1" ht="14" customHeight="1" x14ac:dyDescent="0.2"/>
    <row r="269" s="117" customFormat="1" ht="14" customHeight="1" x14ac:dyDescent="0.2"/>
    <row r="270" s="117" customFormat="1" ht="14" customHeight="1" x14ac:dyDescent="0.2"/>
    <row r="271" s="117" customFormat="1" ht="14" customHeight="1" x14ac:dyDescent="0.2"/>
    <row r="272" s="117" customFormat="1" ht="14" customHeight="1" x14ac:dyDescent="0.2"/>
    <row r="273" s="117" customFormat="1" ht="14" customHeight="1" x14ac:dyDescent="0.2"/>
    <row r="274" s="117" customFormat="1" ht="14" customHeight="1" x14ac:dyDescent="0.2"/>
    <row r="275" s="117" customFormat="1" ht="14" customHeight="1" x14ac:dyDescent="0.2"/>
    <row r="276" s="117" customFormat="1" ht="14" customHeight="1" x14ac:dyDescent="0.2"/>
    <row r="277" s="117" customFormat="1" ht="14" customHeight="1" x14ac:dyDescent="0.2"/>
    <row r="278" s="117" customFormat="1" ht="14" customHeight="1" x14ac:dyDescent="0.2"/>
    <row r="279" s="117" customFormat="1" ht="14" customHeight="1" x14ac:dyDescent="0.2"/>
    <row r="280" s="117" customFormat="1" ht="14" customHeight="1" x14ac:dyDescent="0.2"/>
    <row r="281" s="117" customFormat="1" ht="14" customHeight="1" x14ac:dyDescent="0.2"/>
    <row r="282" s="117" customFormat="1" ht="14" customHeight="1" x14ac:dyDescent="0.2"/>
    <row r="283" s="117" customFormat="1" ht="14" customHeight="1" x14ac:dyDescent="0.2"/>
    <row r="284" s="117" customFormat="1" ht="14" customHeight="1" x14ac:dyDescent="0.2"/>
    <row r="285" s="117" customFormat="1" ht="14" customHeight="1" x14ac:dyDescent="0.2"/>
    <row r="286" s="117" customFormat="1" ht="14" customHeight="1" x14ac:dyDescent="0.2"/>
    <row r="287" s="117" customFormat="1" ht="14" customHeight="1" x14ac:dyDescent="0.2"/>
    <row r="288" s="117" customFormat="1" ht="14" customHeight="1" x14ac:dyDescent="0.2"/>
    <row r="289" s="117" customFormat="1" ht="14" customHeight="1" x14ac:dyDescent="0.2"/>
    <row r="290" s="117" customFormat="1" ht="14" customHeight="1" x14ac:dyDescent="0.2"/>
    <row r="291" s="117" customFormat="1" ht="14" customHeight="1" x14ac:dyDescent="0.2"/>
    <row r="292" s="117" customFormat="1" ht="14" customHeight="1" x14ac:dyDescent="0.2"/>
    <row r="293" s="117" customFormat="1" ht="14" customHeight="1" x14ac:dyDescent="0.2"/>
    <row r="294" s="117" customFormat="1" ht="14" customHeight="1" x14ac:dyDescent="0.2"/>
    <row r="295" s="117" customFormat="1" ht="14" customHeight="1" x14ac:dyDescent="0.2"/>
    <row r="296" s="117" customFormat="1" ht="14" customHeight="1" x14ac:dyDescent="0.2"/>
    <row r="297" s="117" customFormat="1" ht="14" customHeight="1" x14ac:dyDescent="0.2"/>
    <row r="298" s="117" customFormat="1" ht="14" customHeight="1" x14ac:dyDescent="0.2"/>
    <row r="299" s="117" customFormat="1" ht="14" customHeight="1" x14ac:dyDescent="0.2"/>
    <row r="300" s="117" customFormat="1" ht="14" customHeight="1" x14ac:dyDescent="0.2"/>
    <row r="301" s="117" customFormat="1" ht="14" customHeight="1" x14ac:dyDescent="0.2"/>
    <row r="302" s="117" customFormat="1" ht="14" customHeight="1" x14ac:dyDescent="0.2"/>
    <row r="303" s="117" customFormat="1" ht="14" customHeight="1" x14ac:dyDescent="0.2"/>
    <row r="304" s="117" customFormat="1" ht="14" customHeight="1" x14ac:dyDescent="0.2"/>
    <row r="305" s="117" customFormat="1" ht="14" customHeight="1" x14ac:dyDescent="0.2"/>
    <row r="306" s="117" customFormat="1" ht="14" customHeight="1" x14ac:dyDescent="0.2"/>
    <row r="307" s="117" customFormat="1" ht="14" customHeight="1" x14ac:dyDescent="0.2"/>
    <row r="308" s="117" customFormat="1" ht="14" customHeight="1" x14ac:dyDescent="0.2"/>
    <row r="309" s="117" customFormat="1" ht="14" customHeight="1" x14ac:dyDescent="0.2"/>
    <row r="310" s="117" customFormat="1" ht="14" customHeight="1" x14ac:dyDescent="0.2"/>
    <row r="311" s="117" customFormat="1" ht="14" customHeight="1" x14ac:dyDescent="0.2"/>
    <row r="312" s="117" customFormat="1" ht="14" customHeight="1" x14ac:dyDescent="0.2"/>
    <row r="313" s="117" customFormat="1" ht="14" customHeight="1" x14ac:dyDescent="0.2"/>
    <row r="314" s="117" customFormat="1" ht="14" customHeight="1" x14ac:dyDescent="0.2"/>
    <row r="315" s="117" customFormat="1" ht="14" customHeight="1" x14ac:dyDescent="0.2"/>
    <row r="316" s="117" customFormat="1" ht="14" customHeight="1" x14ac:dyDescent="0.2"/>
    <row r="317" s="117" customFormat="1" ht="14" customHeight="1" x14ac:dyDescent="0.2"/>
    <row r="318" s="117" customFormat="1" ht="14" customHeight="1" x14ac:dyDescent="0.2"/>
    <row r="319" s="117" customFormat="1" ht="14" customHeight="1" x14ac:dyDescent="0.2"/>
    <row r="320" s="117" customFormat="1" ht="14" customHeight="1" x14ac:dyDescent="0.2"/>
    <row r="321" s="117" customFormat="1" ht="14" customHeight="1" x14ac:dyDescent="0.2"/>
    <row r="322" s="117" customFormat="1" ht="14" customHeight="1" x14ac:dyDescent="0.2"/>
    <row r="323" s="117" customFormat="1" ht="14" customHeight="1" x14ac:dyDescent="0.2"/>
    <row r="324" s="117" customFormat="1" ht="14" customHeight="1" x14ac:dyDescent="0.2"/>
    <row r="325" s="117" customFormat="1" ht="14" customHeight="1" x14ac:dyDescent="0.2"/>
    <row r="326" s="117" customFormat="1" ht="14" customHeight="1" x14ac:dyDescent="0.2"/>
    <row r="327" s="117" customFormat="1" ht="14" customHeight="1" x14ac:dyDescent="0.2"/>
    <row r="328" s="117" customFormat="1" ht="14" customHeight="1" x14ac:dyDescent="0.2"/>
    <row r="329" s="117" customFormat="1" ht="14" customHeight="1" x14ac:dyDescent="0.2"/>
    <row r="330" s="117" customFormat="1" ht="14" customHeight="1" x14ac:dyDescent="0.2"/>
    <row r="331" s="117" customFormat="1" ht="14" customHeight="1" x14ac:dyDescent="0.2"/>
    <row r="332" s="117" customFormat="1" ht="14" customHeight="1" x14ac:dyDescent="0.2"/>
    <row r="333" s="117" customFormat="1" ht="14" customHeight="1" x14ac:dyDescent="0.2"/>
    <row r="334" s="117" customFormat="1" ht="14" customHeight="1" x14ac:dyDescent="0.2"/>
    <row r="335" s="117" customFormat="1" ht="14" customHeight="1" x14ac:dyDescent="0.2"/>
    <row r="336" s="117" customFormat="1" ht="14" customHeight="1" x14ac:dyDescent="0.2"/>
    <row r="337" s="117" customFormat="1" ht="14" customHeight="1" x14ac:dyDescent="0.2"/>
    <row r="338" s="117" customFormat="1" ht="14" customHeight="1" x14ac:dyDescent="0.2"/>
    <row r="339" s="117" customFormat="1" ht="14" customHeight="1" x14ac:dyDescent="0.2"/>
    <row r="340" s="117" customFormat="1" ht="14" customHeight="1" x14ac:dyDescent="0.2"/>
    <row r="341" s="117" customFormat="1" ht="14" customHeight="1" x14ac:dyDescent="0.2"/>
    <row r="342" s="117" customFormat="1" ht="14" customHeight="1" x14ac:dyDescent="0.2"/>
    <row r="343" s="117" customFormat="1" ht="14" customHeight="1" x14ac:dyDescent="0.2"/>
    <row r="344" s="117" customFormat="1" ht="14" customHeight="1" x14ac:dyDescent="0.2"/>
    <row r="345" s="117" customFormat="1" ht="14" customHeight="1" x14ac:dyDescent="0.2"/>
    <row r="346" s="117" customFormat="1" ht="14" customHeight="1" x14ac:dyDescent="0.2"/>
    <row r="347" s="117" customFormat="1" ht="14" customHeight="1" x14ac:dyDescent="0.2"/>
    <row r="348" s="117" customFormat="1" ht="14" customHeight="1" x14ac:dyDescent="0.2"/>
    <row r="349" s="117" customFormat="1" ht="14" customHeight="1" x14ac:dyDescent="0.2"/>
    <row r="350" s="117" customFormat="1" ht="14" customHeight="1" x14ac:dyDescent="0.2"/>
    <row r="351" s="117" customFormat="1" ht="14" customHeight="1" x14ac:dyDescent="0.2"/>
    <row r="352" s="117" customFormat="1" ht="14" customHeight="1" x14ac:dyDescent="0.2"/>
    <row r="353" s="117" customFormat="1" ht="14" customHeight="1" x14ac:dyDescent="0.2"/>
    <row r="354" s="117" customFormat="1" ht="14" customHeight="1" x14ac:dyDescent="0.2"/>
    <row r="355" s="117" customFormat="1" ht="14" customHeight="1" x14ac:dyDescent="0.2"/>
    <row r="356" s="117" customFormat="1" ht="14" customHeight="1" x14ac:dyDescent="0.2"/>
    <row r="357" s="117" customFormat="1" ht="14" customHeight="1" x14ac:dyDescent="0.2"/>
    <row r="358" s="117" customFormat="1" ht="14" customHeight="1" x14ac:dyDescent="0.2"/>
    <row r="359" s="117" customFormat="1" ht="14" customHeight="1" x14ac:dyDescent="0.2"/>
    <row r="360" s="117" customFormat="1" ht="14" customHeight="1" x14ac:dyDescent="0.2"/>
    <row r="361" s="117" customFormat="1" ht="14" customHeight="1" x14ac:dyDescent="0.2"/>
    <row r="362" s="117" customFormat="1" ht="14" customHeight="1" x14ac:dyDescent="0.2"/>
    <row r="363" s="117" customFormat="1" ht="14" customHeight="1" x14ac:dyDescent="0.2"/>
    <row r="364" s="117" customFormat="1" ht="14" customHeight="1" x14ac:dyDescent="0.2"/>
    <row r="365" s="117" customFormat="1" ht="14" customHeight="1" x14ac:dyDescent="0.2"/>
    <row r="366" s="117" customFormat="1" ht="14" customHeight="1" x14ac:dyDescent="0.2"/>
    <row r="367" s="117" customFormat="1" ht="14" customHeight="1" x14ac:dyDescent="0.2"/>
    <row r="368" s="117" customFormat="1" ht="14" customHeight="1" x14ac:dyDescent="0.2"/>
    <row r="369" s="117" customFormat="1" ht="14" customHeight="1" x14ac:dyDescent="0.2"/>
    <row r="370" s="117" customFormat="1" ht="14" customHeight="1" x14ac:dyDescent="0.2"/>
    <row r="371" s="117" customFormat="1" ht="14" customHeight="1" x14ac:dyDescent="0.2"/>
    <row r="372" s="117" customFormat="1" ht="14" customHeight="1" x14ac:dyDescent="0.2"/>
    <row r="373" s="117" customFormat="1" ht="14" customHeight="1" x14ac:dyDescent="0.2"/>
    <row r="374" s="117" customFormat="1" ht="14" customHeight="1" x14ac:dyDescent="0.2"/>
    <row r="375" s="117" customFormat="1" ht="14" customHeight="1" x14ac:dyDescent="0.2"/>
    <row r="376" s="117" customFormat="1" ht="14" customHeight="1" x14ac:dyDescent="0.2"/>
    <row r="377" s="117" customFormat="1" ht="14" customHeight="1" x14ac:dyDescent="0.2"/>
    <row r="378" s="117" customFormat="1" ht="14" customHeight="1" x14ac:dyDescent="0.2"/>
    <row r="379" s="117" customFormat="1" ht="14" customHeight="1" x14ac:dyDescent="0.2"/>
    <row r="380" s="117" customFormat="1" ht="14" customHeight="1" x14ac:dyDescent="0.2"/>
    <row r="381" s="117" customFormat="1" ht="14" customHeight="1" x14ac:dyDescent="0.2"/>
    <row r="382" s="117" customFormat="1" ht="14" customHeight="1" x14ac:dyDescent="0.2"/>
    <row r="383" s="117" customFormat="1" ht="14" customHeight="1" x14ac:dyDescent="0.2"/>
    <row r="384" s="117" customFormat="1" ht="14" customHeight="1" x14ac:dyDescent="0.2"/>
    <row r="385" s="117" customFormat="1" ht="14" customHeight="1" x14ac:dyDescent="0.2"/>
    <row r="386" s="117" customFormat="1" ht="14" customHeight="1" x14ac:dyDescent="0.2"/>
    <row r="387" s="117" customFormat="1" ht="14" customHeight="1" x14ac:dyDescent="0.2"/>
    <row r="388" s="117" customFormat="1" ht="14" customHeight="1" x14ac:dyDescent="0.2"/>
    <row r="389" s="117" customFormat="1" ht="14" customHeight="1" x14ac:dyDescent="0.2"/>
    <row r="390" s="117" customFormat="1" ht="14" customHeight="1" x14ac:dyDescent="0.2"/>
    <row r="391" s="117" customFormat="1" ht="14" customHeight="1" x14ac:dyDescent="0.2"/>
    <row r="392" s="117" customFormat="1" ht="14" customHeight="1" x14ac:dyDescent="0.2"/>
    <row r="393" s="117" customFormat="1" ht="14" customHeight="1" x14ac:dyDescent="0.2"/>
    <row r="394" s="117" customFormat="1" ht="14" customHeight="1" x14ac:dyDescent="0.2"/>
    <row r="395" s="117" customFormat="1" ht="14" customHeight="1" x14ac:dyDescent="0.2"/>
    <row r="396" s="117" customFormat="1" ht="14" customHeight="1" x14ac:dyDescent="0.2"/>
    <row r="397" s="117" customFormat="1" ht="14" customHeight="1" x14ac:dyDescent="0.2"/>
    <row r="398" s="117" customFormat="1" ht="14" customHeight="1" x14ac:dyDescent="0.2"/>
    <row r="399" s="117" customFormat="1" ht="14" customHeight="1" x14ac:dyDescent="0.2"/>
    <row r="400" s="117" customFormat="1" ht="14" customHeight="1" x14ac:dyDescent="0.2"/>
    <row r="401" s="117" customFormat="1" ht="14" customHeight="1" x14ac:dyDescent="0.2"/>
    <row r="402" s="117" customFormat="1" ht="14" customHeight="1" x14ac:dyDescent="0.2"/>
    <row r="403" s="117" customFormat="1" ht="14" customHeight="1" x14ac:dyDescent="0.2"/>
    <row r="404" s="117" customFormat="1" ht="14" customHeight="1" x14ac:dyDescent="0.2"/>
    <row r="405" s="117" customFormat="1" ht="14" customHeight="1" x14ac:dyDescent="0.2"/>
    <row r="406" s="117" customFormat="1" ht="14" customHeight="1" x14ac:dyDescent="0.2"/>
    <row r="407" s="117" customFormat="1" ht="14" customHeight="1" x14ac:dyDescent="0.2"/>
    <row r="408" s="117" customFormat="1" ht="14" customHeight="1" x14ac:dyDescent="0.2"/>
    <row r="409" s="117" customFormat="1" ht="14" customHeight="1" x14ac:dyDescent="0.2"/>
    <row r="410" s="117" customFormat="1" ht="14" customHeight="1" x14ac:dyDescent="0.2"/>
    <row r="411" s="117" customFormat="1" ht="14" customHeight="1" x14ac:dyDescent="0.2"/>
    <row r="412" s="117" customFormat="1" ht="14" customHeight="1" x14ac:dyDescent="0.2"/>
    <row r="413" s="117" customFormat="1" ht="14" customHeight="1" x14ac:dyDescent="0.2"/>
    <row r="414" s="117" customFormat="1" ht="14" customHeight="1" x14ac:dyDescent="0.2"/>
    <row r="415" s="117" customFormat="1" ht="14" customHeight="1" x14ac:dyDescent="0.2"/>
    <row r="416" s="117" customFormat="1" ht="14" customHeight="1" x14ac:dyDescent="0.2"/>
    <row r="417" s="117" customFormat="1" ht="14" customHeight="1" x14ac:dyDescent="0.2"/>
    <row r="418" s="117" customFormat="1" ht="14" customHeight="1" x14ac:dyDescent="0.2"/>
    <row r="419" s="117" customFormat="1" ht="14" customHeight="1" x14ac:dyDescent="0.2"/>
    <row r="420" s="117" customFormat="1" ht="14" customHeight="1" x14ac:dyDescent="0.2"/>
    <row r="421" s="117" customFormat="1" ht="14" customHeight="1" x14ac:dyDescent="0.2"/>
    <row r="422" s="117" customFormat="1" ht="14" customHeight="1" x14ac:dyDescent="0.2"/>
    <row r="423" s="117" customFormat="1" ht="14" customHeight="1" x14ac:dyDescent="0.2"/>
    <row r="424" s="117" customFormat="1" ht="14" customHeight="1" x14ac:dyDescent="0.2"/>
    <row r="425" s="117" customFormat="1" ht="14" customHeight="1" x14ac:dyDescent="0.2"/>
    <row r="426" s="117" customFormat="1" ht="14" customHeight="1" x14ac:dyDescent="0.2"/>
    <row r="427" s="117" customFormat="1" ht="14" customHeight="1" x14ac:dyDescent="0.2"/>
    <row r="428" s="117" customFormat="1" ht="14" customHeight="1" x14ac:dyDescent="0.2"/>
    <row r="429" s="117" customFormat="1" ht="14" customHeight="1" x14ac:dyDescent="0.2"/>
    <row r="430" s="117" customFormat="1" ht="14" customHeight="1" x14ac:dyDescent="0.2"/>
    <row r="431" s="117" customFormat="1" ht="14" customHeight="1" x14ac:dyDescent="0.2"/>
    <row r="432" s="117" customFormat="1" ht="14" customHeight="1" x14ac:dyDescent="0.2"/>
    <row r="433" s="117" customFormat="1" ht="14" customHeight="1" x14ac:dyDescent="0.2"/>
    <row r="434" s="117" customFormat="1" ht="14" customHeight="1" x14ac:dyDescent="0.2"/>
    <row r="435" s="117" customFormat="1" ht="14" customHeight="1" x14ac:dyDescent="0.2"/>
    <row r="436" s="117" customFormat="1" ht="14" customHeight="1" x14ac:dyDescent="0.2"/>
    <row r="437" s="117" customFormat="1" ht="14" customHeight="1" x14ac:dyDescent="0.2"/>
    <row r="438" s="117" customFormat="1" ht="14" customHeight="1" x14ac:dyDescent="0.2"/>
    <row r="439" s="117" customFormat="1" ht="14" customHeight="1" x14ac:dyDescent="0.2"/>
    <row r="440" s="117" customFormat="1" ht="14" customHeight="1" x14ac:dyDescent="0.2"/>
    <row r="441" s="117" customFormat="1" ht="14" customHeight="1" x14ac:dyDescent="0.2"/>
    <row r="442" s="117" customFormat="1" ht="14" customHeight="1" x14ac:dyDescent="0.2"/>
    <row r="443" s="117" customFormat="1" ht="14" customHeight="1" x14ac:dyDescent="0.2"/>
    <row r="444" s="117" customFormat="1" ht="14" customHeight="1" x14ac:dyDescent="0.2"/>
    <row r="445" s="117" customFormat="1" ht="14" customHeight="1" x14ac:dyDescent="0.2"/>
    <row r="446" s="117" customFormat="1" ht="14" customHeight="1" x14ac:dyDescent="0.2"/>
    <row r="447" s="117" customFormat="1" ht="14" customHeight="1" x14ac:dyDescent="0.2"/>
    <row r="448" s="117" customFormat="1" ht="14" customHeight="1" x14ac:dyDescent="0.2"/>
    <row r="449" s="117" customFormat="1" ht="14" customHeight="1" x14ac:dyDescent="0.2"/>
    <row r="450" s="117" customFormat="1" ht="14" customHeight="1" x14ac:dyDescent="0.2"/>
    <row r="451" s="117" customFormat="1" ht="14" customHeight="1" x14ac:dyDescent="0.2"/>
    <row r="452" s="117" customFormat="1" ht="14" customHeight="1" x14ac:dyDescent="0.2"/>
    <row r="453" s="117" customFormat="1" ht="14" customHeight="1" x14ac:dyDescent="0.2"/>
    <row r="454" s="117" customFormat="1" ht="14" customHeight="1" x14ac:dyDescent="0.2"/>
    <row r="455" s="117" customFormat="1" ht="14" customHeight="1" x14ac:dyDescent="0.2"/>
    <row r="456" s="117" customFormat="1" ht="14" customHeight="1" x14ac:dyDescent="0.2"/>
    <row r="457" s="117" customFormat="1" ht="14" customHeight="1" x14ac:dyDescent="0.2"/>
    <row r="458" s="117" customFormat="1" ht="14" customHeight="1" x14ac:dyDescent="0.2"/>
    <row r="459" s="117" customFormat="1" ht="14" customHeight="1" x14ac:dyDescent="0.2"/>
    <row r="460" s="117" customFormat="1" ht="14" customHeight="1" x14ac:dyDescent="0.2"/>
    <row r="461" s="117" customFormat="1" ht="14" customHeight="1" x14ac:dyDescent="0.2"/>
    <row r="462" s="117" customFormat="1" ht="14" customHeight="1" x14ac:dyDescent="0.2"/>
    <row r="463" s="117" customFormat="1" ht="14" customHeight="1" x14ac:dyDescent="0.2"/>
    <row r="464" s="117" customFormat="1" ht="14" customHeight="1" x14ac:dyDescent="0.2"/>
    <row r="465" s="117" customFormat="1" ht="14" customHeight="1" x14ac:dyDescent="0.2"/>
    <row r="466" s="117" customFormat="1" ht="14" customHeight="1" x14ac:dyDescent="0.2"/>
    <row r="467" s="117" customFormat="1" ht="14" customHeight="1" x14ac:dyDescent="0.2"/>
    <row r="468" s="117" customFormat="1" ht="14" customHeight="1" x14ac:dyDescent="0.2"/>
    <row r="469" s="117" customFormat="1" ht="14" customHeight="1" x14ac:dyDescent="0.2"/>
    <row r="470" s="117" customFormat="1" ht="14" customHeight="1" x14ac:dyDescent="0.2"/>
    <row r="471" s="117" customFormat="1" ht="14" customHeight="1" x14ac:dyDescent="0.2"/>
    <row r="472" s="117" customFormat="1" ht="14" customHeight="1" x14ac:dyDescent="0.2"/>
    <row r="473" s="117" customFormat="1" ht="14" customHeight="1" x14ac:dyDescent="0.2"/>
    <row r="474" s="117" customFormat="1" ht="14" customHeight="1" x14ac:dyDescent="0.2"/>
    <row r="475" s="117" customFormat="1" ht="14" customHeight="1" x14ac:dyDescent="0.2"/>
    <row r="476" s="117" customFormat="1" ht="14" customHeight="1" x14ac:dyDescent="0.2"/>
    <row r="477" s="117" customFormat="1" ht="14" customHeight="1" x14ac:dyDescent="0.2"/>
    <row r="478" s="117" customFormat="1" ht="14" customHeight="1" x14ac:dyDescent="0.2"/>
    <row r="479" s="117" customFormat="1" ht="14" customHeight="1" x14ac:dyDescent="0.2"/>
    <row r="480" s="117" customFormat="1" ht="14" customHeight="1" x14ac:dyDescent="0.2"/>
    <row r="481" s="117" customFormat="1" ht="14" customHeight="1" x14ac:dyDescent="0.2"/>
    <row r="482" s="117" customFormat="1" ht="14" customHeight="1" x14ac:dyDescent="0.2"/>
    <row r="483" s="117" customFormat="1" ht="14" customHeight="1" x14ac:dyDescent="0.2"/>
    <row r="484" s="117" customFormat="1" ht="14" customHeight="1" x14ac:dyDescent="0.2"/>
    <row r="485" s="117" customFormat="1" ht="14" customHeight="1" x14ac:dyDescent="0.2"/>
    <row r="486" s="117" customFormat="1" ht="14" customHeight="1" x14ac:dyDescent="0.2"/>
    <row r="487" s="117" customFormat="1" ht="14" customHeight="1" x14ac:dyDescent="0.2"/>
    <row r="488" s="117" customFormat="1" ht="14" customHeight="1" x14ac:dyDescent="0.2"/>
    <row r="489" s="117" customFormat="1" ht="14" customHeight="1" x14ac:dyDescent="0.2"/>
    <row r="490" s="117" customFormat="1" ht="14" customHeight="1" x14ac:dyDescent="0.2"/>
    <row r="491" s="117" customFormat="1" ht="14" customHeight="1" x14ac:dyDescent="0.2"/>
    <row r="492" s="117" customFormat="1" ht="14" customHeight="1" x14ac:dyDescent="0.2"/>
    <row r="493" s="117" customFormat="1" ht="14" customHeight="1" x14ac:dyDescent="0.2"/>
    <row r="494" s="117" customFormat="1" ht="14" customHeight="1" x14ac:dyDescent="0.2"/>
    <row r="495" s="117" customFormat="1" ht="14" customHeight="1" x14ac:dyDescent="0.2"/>
    <row r="496" s="117" customFormat="1" ht="14" customHeight="1" x14ac:dyDescent="0.2"/>
    <row r="497" s="117" customFormat="1" ht="14" customHeight="1" x14ac:dyDescent="0.2"/>
    <row r="498" s="117" customFormat="1" ht="14" customHeight="1" x14ac:dyDescent="0.2"/>
    <row r="499" s="117" customFormat="1" ht="14" customHeight="1" x14ac:dyDescent="0.2"/>
    <row r="500" s="117" customFormat="1" ht="14" customHeight="1" x14ac:dyDescent="0.2"/>
    <row r="501" s="117" customFormat="1" ht="14" customHeight="1" x14ac:dyDescent="0.2"/>
    <row r="502" s="117" customFormat="1" ht="14" customHeight="1" x14ac:dyDescent="0.2"/>
    <row r="503" s="117" customFormat="1" ht="14" customHeight="1" x14ac:dyDescent="0.2"/>
    <row r="504" s="117" customFormat="1" ht="14" customHeight="1" x14ac:dyDescent="0.2"/>
    <row r="505" s="117" customFormat="1" ht="14" customHeight="1" x14ac:dyDescent="0.2"/>
    <row r="506" s="117" customFormat="1" ht="14" customHeight="1" x14ac:dyDescent="0.2"/>
    <row r="507" s="117" customFormat="1" ht="14" customHeight="1" x14ac:dyDescent="0.2"/>
    <row r="508" s="117" customFormat="1" ht="14" customHeight="1" x14ac:dyDescent="0.2"/>
    <row r="509" s="117" customFormat="1" ht="14" customHeight="1" x14ac:dyDescent="0.2"/>
    <row r="510" s="117" customFormat="1" ht="14" customHeight="1" x14ac:dyDescent="0.2"/>
    <row r="511" s="117" customFormat="1" ht="14" customHeight="1" x14ac:dyDescent="0.2"/>
    <row r="512" s="117" customFormat="1" ht="14" customHeight="1" x14ac:dyDescent="0.2"/>
    <row r="513" s="117" customFormat="1" ht="14" customHeight="1" x14ac:dyDescent="0.2"/>
    <row r="514" s="117" customFormat="1" ht="14" customHeight="1" x14ac:dyDescent="0.2"/>
    <row r="515" s="117" customFormat="1" ht="14" customHeight="1" x14ac:dyDescent="0.2"/>
    <row r="516" s="117" customFormat="1" ht="14" customHeight="1" x14ac:dyDescent="0.2"/>
    <row r="517" s="117" customFormat="1" ht="14" customHeight="1" x14ac:dyDescent="0.2"/>
    <row r="518" s="117" customFormat="1" ht="14" customHeight="1" x14ac:dyDescent="0.2"/>
    <row r="519" s="117" customFormat="1" ht="14" customHeight="1" x14ac:dyDescent="0.2"/>
    <row r="520" s="117" customFormat="1" ht="14" customHeight="1" x14ac:dyDescent="0.2"/>
    <row r="521" s="117" customFormat="1" ht="14" customHeight="1" x14ac:dyDescent="0.2"/>
    <row r="522" s="117" customFormat="1" ht="14" customHeight="1" x14ac:dyDescent="0.2"/>
    <row r="523" s="117" customFormat="1" ht="14" customHeight="1" x14ac:dyDescent="0.2"/>
    <row r="524" s="117" customFormat="1" ht="14" customHeight="1" x14ac:dyDescent="0.2"/>
    <row r="525" s="117" customFormat="1" ht="14" customHeight="1" x14ac:dyDescent="0.2"/>
    <row r="526" s="117" customFormat="1" ht="14" customHeight="1" x14ac:dyDescent="0.2"/>
    <row r="527" s="117" customFormat="1" ht="14" customHeight="1" x14ac:dyDescent="0.2"/>
    <row r="528" s="117" customFormat="1" ht="14" customHeight="1" x14ac:dyDescent="0.2"/>
    <row r="529" s="117" customFormat="1" ht="14" customHeight="1" x14ac:dyDescent="0.2"/>
    <row r="530" s="117" customFormat="1" ht="14" customHeight="1" x14ac:dyDescent="0.2"/>
    <row r="531" s="117" customFormat="1" ht="14" customHeight="1" x14ac:dyDescent="0.2"/>
    <row r="532" s="117" customFormat="1" ht="14" customHeight="1" x14ac:dyDescent="0.2"/>
    <row r="533" s="117" customFormat="1" ht="14" customHeight="1" x14ac:dyDescent="0.2"/>
    <row r="534" s="117" customFormat="1" ht="14" customHeight="1" x14ac:dyDescent="0.2"/>
    <row r="535" s="117" customFormat="1" ht="14" customHeight="1" x14ac:dyDescent="0.2"/>
    <row r="536" s="117" customFormat="1" ht="14" customHeight="1" x14ac:dyDescent="0.2"/>
    <row r="537" s="117" customFormat="1" ht="14" customHeight="1" x14ac:dyDescent="0.2"/>
    <row r="538" s="117" customFormat="1" ht="14" customHeight="1" x14ac:dyDescent="0.2"/>
    <row r="539" s="117" customFormat="1" ht="14" customHeight="1" x14ac:dyDescent="0.2"/>
    <row r="540" s="117" customFormat="1" ht="14" customHeight="1" x14ac:dyDescent="0.2"/>
    <row r="541" s="117" customFormat="1" ht="14" customHeight="1" x14ac:dyDescent="0.2"/>
    <row r="542" s="117" customFormat="1" ht="14" customHeight="1" x14ac:dyDescent="0.2"/>
    <row r="543" s="117" customFormat="1" ht="14" customHeight="1" x14ac:dyDescent="0.2"/>
    <row r="544" s="117" customFormat="1" ht="14" customHeight="1" x14ac:dyDescent="0.2"/>
    <row r="545" s="117" customFormat="1" ht="14" customHeight="1" x14ac:dyDescent="0.2"/>
    <row r="546" s="117" customFormat="1" ht="14" customHeight="1" x14ac:dyDescent="0.2"/>
    <row r="547" s="117" customFormat="1" ht="14" customHeight="1" x14ac:dyDescent="0.2"/>
    <row r="548" s="117" customFormat="1" ht="14" customHeight="1" x14ac:dyDescent="0.2"/>
    <row r="549" s="117" customFormat="1" ht="14" customHeight="1" x14ac:dyDescent="0.2"/>
    <row r="550" s="117" customFormat="1" ht="14" customHeight="1" x14ac:dyDescent="0.2"/>
    <row r="551" s="117" customFormat="1" ht="14" customHeight="1" x14ac:dyDescent="0.2"/>
    <row r="552" s="117" customFormat="1" ht="14" customHeight="1" x14ac:dyDescent="0.2"/>
    <row r="553" s="117" customFormat="1" ht="14" customHeight="1" x14ac:dyDescent="0.2"/>
    <row r="554" s="117" customFormat="1" ht="14" customHeight="1" x14ac:dyDescent="0.2"/>
    <row r="555" s="117" customFormat="1" ht="14" customHeight="1" x14ac:dyDescent="0.2"/>
    <row r="556" s="117" customFormat="1" ht="14" customHeight="1" x14ac:dyDescent="0.2"/>
    <row r="557" s="117" customFormat="1" ht="14" customHeight="1" x14ac:dyDescent="0.2"/>
    <row r="558" s="117" customFormat="1" ht="14" customHeight="1" x14ac:dyDescent="0.2"/>
    <row r="559" s="117" customFormat="1" ht="14" customHeight="1" x14ac:dyDescent="0.2"/>
    <row r="560" s="117" customFormat="1" ht="14" customHeight="1" x14ac:dyDescent="0.2"/>
    <row r="561" s="117" customFormat="1" ht="14" customHeight="1" x14ac:dyDescent="0.2"/>
    <row r="562" s="117" customFormat="1" ht="14" customHeight="1" x14ac:dyDescent="0.2"/>
    <row r="563" s="117" customFormat="1" ht="14" customHeight="1" x14ac:dyDescent="0.2"/>
    <row r="564" s="117" customFormat="1" ht="14" customHeight="1" x14ac:dyDescent="0.2"/>
    <row r="565" s="117" customFormat="1" ht="14" customHeight="1" x14ac:dyDescent="0.2"/>
    <row r="566" s="117" customFormat="1" ht="14" customHeight="1" x14ac:dyDescent="0.2"/>
    <row r="567" s="117" customFormat="1" ht="14" customHeight="1" x14ac:dyDescent="0.2"/>
    <row r="568" s="117" customFormat="1" ht="14" customHeight="1" x14ac:dyDescent="0.2"/>
    <row r="569" s="117" customFormat="1" ht="14" customHeight="1" x14ac:dyDescent="0.2"/>
    <row r="570" s="117" customFormat="1" ht="14" customHeight="1" x14ac:dyDescent="0.2"/>
    <row r="571" s="117" customFormat="1" ht="14" customHeight="1" x14ac:dyDescent="0.2"/>
    <row r="572" s="117" customFormat="1" ht="14" customHeight="1" x14ac:dyDescent="0.2"/>
    <row r="573" s="117" customFormat="1" ht="14" customHeight="1" x14ac:dyDescent="0.2"/>
    <row r="574" s="117" customFormat="1" ht="14" customHeight="1" x14ac:dyDescent="0.2"/>
    <row r="575" s="117" customFormat="1" ht="14" customHeight="1" x14ac:dyDescent="0.2"/>
    <row r="576" s="117" customFormat="1" ht="14" customHeight="1" x14ac:dyDescent="0.2"/>
    <row r="577" s="117" customFormat="1" ht="14" customHeight="1" x14ac:dyDescent="0.2"/>
    <row r="578" s="117" customFormat="1" ht="14" customHeight="1" x14ac:dyDescent="0.2"/>
    <row r="579" s="117" customFormat="1" ht="14" customHeight="1" x14ac:dyDescent="0.2"/>
    <row r="580" s="117" customFormat="1" ht="14" customHeight="1" x14ac:dyDescent="0.2"/>
    <row r="581" s="117" customFormat="1" ht="14" customHeight="1" x14ac:dyDescent="0.2"/>
    <row r="582" s="117" customFormat="1" ht="14" customHeight="1" x14ac:dyDescent="0.2"/>
    <row r="583" s="117" customFormat="1" ht="14" customHeight="1" x14ac:dyDescent="0.2"/>
    <row r="584" s="117" customFormat="1" ht="14" customHeight="1" x14ac:dyDescent="0.2"/>
    <row r="585" s="117" customFormat="1" ht="14" customHeight="1" x14ac:dyDescent="0.2"/>
    <row r="586" s="117" customFormat="1" ht="14" customHeight="1" x14ac:dyDescent="0.2"/>
    <row r="587" s="117" customFormat="1" ht="14" customHeight="1" x14ac:dyDescent="0.2"/>
    <row r="588" s="117" customFormat="1" ht="14" customHeight="1" x14ac:dyDescent="0.2"/>
    <row r="589" s="117" customFormat="1" ht="14" customHeight="1" x14ac:dyDescent="0.2"/>
    <row r="590" s="117" customFormat="1" ht="14" customHeight="1" x14ac:dyDescent="0.2"/>
    <row r="591" s="117" customFormat="1" ht="14" customHeight="1" x14ac:dyDescent="0.2"/>
    <row r="592" s="117" customFormat="1" ht="14" customHeight="1" x14ac:dyDescent="0.2"/>
    <row r="593" s="117" customFormat="1" ht="14" customHeight="1" x14ac:dyDescent="0.2"/>
    <row r="594" s="117" customFormat="1" ht="14" customHeight="1" x14ac:dyDescent="0.2"/>
    <row r="595" s="117" customFormat="1" ht="14" customHeight="1" x14ac:dyDescent="0.2"/>
    <row r="596" s="117" customFormat="1" ht="14" customHeight="1" x14ac:dyDescent="0.2"/>
    <row r="597" s="117" customFormat="1" ht="14" customHeight="1" x14ac:dyDescent="0.2"/>
    <row r="598" s="117" customFormat="1" ht="14" customHeight="1" x14ac:dyDescent="0.2"/>
    <row r="599" s="117" customFormat="1" ht="14" customHeight="1" x14ac:dyDescent="0.2"/>
    <row r="600" s="117" customFormat="1" ht="14" customHeight="1" x14ac:dyDescent="0.2"/>
    <row r="601" s="117" customFormat="1" ht="14" customHeight="1" x14ac:dyDescent="0.2"/>
    <row r="602" s="117" customFormat="1" ht="14" customHeight="1" x14ac:dyDescent="0.2"/>
    <row r="603" s="117" customFormat="1" ht="14" customHeight="1" x14ac:dyDescent="0.2"/>
    <row r="604" s="117" customFormat="1" ht="14" customHeight="1" x14ac:dyDescent="0.2"/>
    <row r="605" s="117" customFormat="1" ht="14" customHeight="1" x14ac:dyDescent="0.2"/>
    <row r="606" s="117" customFormat="1" ht="14" customHeight="1" x14ac:dyDescent="0.2"/>
    <row r="607" s="117" customFormat="1" ht="14" customHeight="1" x14ac:dyDescent="0.2"/>
    <row r="608" s="117" customFormat="1" ht="14" customHeight="1" x14ac:dyDescent="0.2"/>
    <row r="609" s="117" customFormat="1" ht="14" customHeight="1" x14ac:dyDescent="0.2"/>
    <row r="610" s="117" customFormat="1" ht="14" customHeight="1" x14ac:dyDescent="0.2"/>
    <row r="611" s="117" customFormat="1" ht="14" customHeight="1" x14ac:dyDescent="0.2"/>
    <row r="612" s="117" customFormat="1" ht="14" customHeight="1" x14ac:dyDescent="0.2"/>
    <row r="613" s="117" customFormat="1" ht="14" customHeight="1" x14ac:dyDescent="0.2"/>
    <row r="614" s="117" customFormat="1" ht="14" customHeight="1" x14ac:dyDescent="0.2"/>
    <row r="615" s="117" customFormat="1" ht="14" customHeight="1" x14ac:dyDescent="0.2"/>
    <row r="616" s="117" customFormat="1" ht="14" customHeight="1" x14ac:dyDescent="0.2"/>
    <row r="617" s="117" customFormat="1" ht="14" customHeight="1" x14ac:dyDescent="0.2"/>
    <row r="618" s="117" customFormat="1" ht="14" customHeight="1" x14ac:dyDescent="0.2"/>
    <row r="619" s="117" customFormat="1" ht="14" customHeight="1" x14ac:dyDescent="0.2"/>
    <row r="620" s="117" customFormat="1" ht="14" customHeight="1" x14ac:dyDescent="0.2"/>
    <row r="621" s="117" customFormat="1" ht="14" customHeight="1" x14ac:dyDescent="0.2"/>
    <row r="622" s="117" customFormat="1" ht="14" customHeight="1" x14ac:dyDescent="0.2"/>
    <row r="623" s="117" customFormat="1" ht="14" customHeight="1" x14ac:dyDescent="0.2"/>
    <row r="624" s="117" customFormat="1" ht="14" customHeight="1" x14ac:dyDescent="0.2"/>
    <row r="625" s="117" customFormat="1" ht="14" customHeight="1" x14ac:dyDescent="0.2"/>
    <row r="626" s="117" customFormat="1" ht="14" customHeight="1" x14ac:dyDescent="0.2"/>
    <row r="627" s="117" customFormat="1" ht="14" customHeight="1" x14ac:dyDescent="0.2"/>
    <row r="628" s="117" customFormat="1" ht="14" customHeight="1" x14ac:dyDescent="0.2"/>
    <row r="629" s="117" customFormat="1" ht="14" customHeight="1" x14ac:dyDescent="0.2"/>
    <row r="630" s="117" customFormat="1" ht="14" customHeight="1" x14ac:dyDescent="0.2"/>
    <row r="631" s="117" customFormat="1" ht="14" customHeight="1" x14ac:dyDescent="0.2"/>
    <row r="632" s="117" customFormat="1" ht="14" customHeight="1" x14ac:dyDescent="0.2"/>
    <row r="633" s="117" customFormat="1" ht="14" customHeight="1" x14ac:dyDescent="0.2"/>
    <row r="634" s="117" customFormat="1" ht="14" customHeight="1" x14ac:dyDescent="0.2"/>
    <row r="635" s="117" customFormat="1" ht="14" customHeight="1" x14ac:dyDescent="0.2"/>
    <row r="636" s="117" customFormat="1" ht="14" customHeight="1" x14ac:dyDescent="0.2"/>
    <row r="637" s="117" customFormat="1" ht="14" customHeight="1" x14ac:dyDescent="0.2"/>
    <row r="638" s="117" customFormat="1" ht="14" customHeight="1" x14ac:dyDescent="0.2"/>
    <row r="639" s="117" customFormat="1" ht="14" customHeight="1" x14ac:dyDescent="0.2"/>
    <row r="640" s="117" customFormat="1" ht="14" customHeight="1" x14ac:dyDescent="0.2"/>
    <row r="641" s="117" customFormat="1" ht="14" customHeight="1" x14ac:dyDescent="0.2"/>
    <row r="642" s="117" customFormat="1" ht="14" customHeight="1" x14ac:dyDescent="0.2"/>
    <row r="643" s="117" customFormat="1" ht="14" customHeight="1" x14ac:dyDescent="0.2"/>
    <row r="644" s="117" customFormat="1" ht="14" customHeight="1" x14ac:dyDescent="0.2"/>
    <row r="645" s="117" customFormat="1" ht="14" customHeight="1" x14ac:dyDescent="0.2"/>
    <row r="646" s="117" customFormat="1" ht="14" customHeight="1" x14ac:dyDescent="0.2"/>
    <row r="647" s="117" customFormat="1" ht="14" customHeight="1" x14ac:dyDescent="0.2"/>
    <row r="648" s="117" customFormat="1" ht="14" customHeight="1" x14ac:dyDescent="0.2"/>
    <row r="649" s="117" customFormat="1" ht="14" customHeight="1" x14ac:dyDescent="0.2"/>
    <row r="650" s="117" customFormat="1" ht="14" customHeight="1" x14ac:dyDescent="0.2"/>
    <row r="651" s="117" customFormat="1" ht="14" customHeight="1" x14ac:dyDescent="0.2"/>
    <row r="652" s="117" customFormat="1" ht="14" customHeight="1" x14ac:dyDescent="0.2"/>
    <row r="653" s="117" customFormat="1" ht="14" customHeight="1" x14ac:dyDescent="0.2"/>
    <row r="654" s="117" customFormat="1" ht="14" customHeight="1" x14ac:dyDescent="0.2"/>
    <row r="655" s="117" customFormat="1" ht="14" customHeight="1" x14ac:dyDescent="0.2"/>
    <row r="656" s="117" customFormat="1" ht="14" customHeight="1" x14ac:dyDescent="0.2"/>
    <row r="657" s="117" customFormat="1" ht="14" customHeight="1" x14ac:dyDescent="0.2"/>
    <row r="658" s="117" customFormat="1" ht="14" customHeight="1" x14ac:dyDescent="0.2"/>
    <row r="659" s="117" customFormat="1" ht="14" customHeight="1" x14ac:dyDescent="0.2"/>
    <row r="660" s="117" customFormat="1" ht="14" customHeight="1" x14ac:dyDescent="0.2"/>
    <row r="661" s="117" customFormat="1" ht="14" customHeight="1" x14ac:dyDescent="0.2"/>
    <row r="662" s="117" customFormat="1" ht="14" customHeight="1" x14ac:dyDescent="0.2"/>
    <row r="663" s="117" customFormat="1" ht="14" customHeight="1" x14ac:dyDescent="0.2"/>
    <row r="664" s="117" customFormat="1" ht="14" customHeight="1" x14ac:dyDescent="0.2"/>
    <row r="665" s="117" customFormat="1" ht="14" customHeight="1" x14ac:dyDescent="0.2"/>
    <row r="666" s="117" customFormat="1" ht="14" customHeight="1" x14ac:dyDescent="0.2"/>
    <row r="667" s="117" customFormat="1" ht="14" customHeight="1" x14ac:dyDescent="0.2"/>
    <row r="668" s="117" customFormat="1" ht="14" customHeight="1" x14ac:dyDescent="0.2"/>
    <row r="669" s="117" customFormat="1" ht="14" customHeight="1" x14ac:dyDescent="0.2"/>
    <row r="670" s="117" customFormat="1" ht="14" customHeight="1" x14ac:dyDescent="0.2"/>
    <row r="671" s="117" customFormat="1" ht="14" customHeight="1" x14ac:dyDescent="0.2"/>
    <row r="672" s="117" customFormat="1" ht="14" customHeight="1" x14ac:dyDescent="0.2"/>
    <row r="673" s="117" customFormat="1" ht="14" customHeight="1" x14ac:dyDescent="0.2"/>
    <row r="674" s="117" customFormat="1" ht="14" customHeight="1" x14ac:dyDescent="0.2"/>
    <row r="675" s="117" customFormat="1" ht="14" customHeight="1" x14ac:dyDescent="0.2"/>
    <row r="676" s="117" customFormat="1" ht="14" customHeight="1" x14ac:dyDescent="0.2"/>
    <row r="677" s="117" customFormat="1" ht="14" customHeight="1" x14ac:dyDescent="0.2"/>
    <row r="678" s="117" customFormat="1" ht="14" customHeight="1" x14ac:dyDescent="0.2"/>
    <row r="679" s="117" customFormat="1" ht="14" customHeight="1" x14ac:dyDescent="0.2"/>
    <row r="680" s="117" customFormat="1" ht="14" customHeight="1" x14ac:dyDescent="0.2"/>
    <row r="681" s="117" customFormat="1" ht="14" customHeight="1" x14ac:dyDescent="0.2"/>
    <row r="682" s="117" customFormat="1" ht="14" customHeight="1" x14ac:dyDescent="0.2"/>
    <row r="683" s="117" customFormat="1" ht="14" customHeight="1" x14ac:dyDescent="0.2"/>
    <row r="684" s="117" customFormat="1" ht="14" customHeight="1" x14ac:dyDescent="0.2"/>
    <row r="685" s="117" customFormat="1" ht="14" customHeight="1" x14ac:dyDescent="0.2"/>
    <row r="686" s="117" customFormat="1" ht="14" customHeight="1" x14ac:dyDescent="0.2"/>
    <row r="687" s="117" customFormat="1" ht="14" customHeight="1" x14ac:dyDescent="0.2"/>
    <row r="688" s="117" customFormat="1" ht="14" customHeight="1" x14ac:dyDescent="0.2"/>
    <row r="689" s="117" customFormat="1" ht="14" customHeight="1" x14ac:dyDescent="0.2"/>
    <row r="690" s="117" customFormat="1" ht="14" customHeight="1" x14ac:dyDescent="0.2"/>
    <row r="691" s="117" customFormat="1" ht="14" customHeight="1" x14ac:dyDescent="0.2"/>
    <row r="692" s="117" customFormat="1" ht="14" customHeight="1" x14ac:dyDescent="0.2"/>
    <row r="693" s="117" customFormat="1" ht="14" customHeight="1" x14ac:dyDescent="0.2"/>
    <row r="694" s="117" customFormat="1" ht="14" customHeight="1" x14ac:dyDescent="0.2"/>
    <row r="695" s="117" customFormat="1" ht="14" customHeight="1" x14ac:dyDescent="0.2"/>
    <row r="696" s="117" customFormat="1" ht="14" customHeight="1" x14ac:dyDescent="0.2"/>
    <row r="697" s="117" customFormat="1" ht="14" customHeight="1" x14ac:dyDescent="0.2"/>
    <row r="698" s="117" customFormat="1" ht="14" customHeight="1" x14ac:dyDescent="0.2"/>
    <row r="699" s="117" customFormat="1" ht="14" customHeight="1" x14ac:dyDescent="0.2"/>
    <row r="700" s="117" customFormat="1" ht="14" customHeight="1" x14ac:dyDescent="0.2"/>
    <row r="701" s="117" customFormat="1" ht="14" customHeight="1" x14ac:dyDescent="0.2"/>
    <row r="702" s="117" customFormat="1" ht="14" customHeight="1" x14ac:dyDescent="0.2"/>
    <row r="703" s="117" customFormat="1" ht="14" customHeight="1" x14ac:dyDescent="0.2"/>
    <row r="704" s="117" customFormat="1" ht="14" customHeight="1" x14ac:dyDescent="0.2"/>
    <row r="705" s="117" customFormat="1" ht="14" customHeight="1" x14ac:dyDescent="0.2"/>
    <row r="706" s="117" customFormat="1" ht="14" customHeight="1" x14ac:dyDescent="0.2"/>
    <row r="707" s="117" customFormat="1" ht="14" customHeight="1" x14ac:dyDescent="0.2"/>
    <row r="708" s="117" customFormat="1" ht="14" customHeight="1" x14ac:dyDescent="0.2"/>
    <row r="709" s="117" customFormat="1" ht="14" customHeight="1" x14ac:dyDescent="0.2"/>
    <row r="710" s="117" customFormat="1" ht="14" customHeight="1" x14ac:dyDescent="0.2"/>
    <row r="711" s="117" customFormat="1" ht="14" customHeight="1" x14ac:dyDescent="0.2"/>
    <row r="712" s="117" customFormat="1" ht="14" customHeight="1" x14ac:dyDescent="0.2"/>
    <row r="713" s="117" customFormat="1" ht="14" customHeight="1" x14ac:dyDescent="0.2"/>
    <row r="714" s="117" customFormat="1" ht="14" customHeight="1" x14ac:dyDescent="0.2"/>
    <row r="715" s="117" customFormat="1" ht="14" customHeight="1" x14ac:dyDescent="0.2"/>
    <row r="716" s="117" customFormat="1" ht="14" customHeight="1" x14ac:dyDescent="0.2"/>
    <row r="717" s="117" customFormat="1" ht="14" customHeight="1" x14ac:dyDescent="0.2"/>
    <row r="718" s="117" customFormat="1" ht="14" customHeight="1" x14ac:dyDescent="0.2"/>
    <row r="719" s="117" customFormat="1" ht="14" customHeight="1" x14ac:dyDescent="0.2"/>
    <row r="720" s="117" customFormat="1" ht="14" customHeight="1" x14ac:dyDescent="0.2"/>
    <row r="721" s="117" customFormat="1" ht="14" customHeight="1" x14ac:dyDescent="0.2"/>
    <row r="722" s="117" customFormat="1" ht="14" customHeight="1" x14ac:dyDescent="0.2"/>
    <row r="723" s="117" customFormat="1" ht="14" customHeight="1" x14ac:dyDescent="0.2"/>
    <row r="724" s="117" customFormat="1" ht="14" customHeight="1" x14ac:dyDescent="0.2"/>
    <row r="725" s="117" customFormat="1" ht="14" customHeight="1" x14ac:dyDescent="0.2"/>
    <row r="726" s="117" customFormat="1" ht="14" customHeight="1" x14ac:dyDescent="0.2"/>
    <row r="727" s="117" customFormat="1" ht="14" customHeight="1" x14ac:dyDescent="0.2"/>
    <row r="728" s="117" customFormat="1" ht="14" customHeight="1" x14ac:dyDescent="0.2"/>
    <row r="729" s="117" customFormat="1" ht="14" customHeight="1" x14ac:dyDescent="0.2"/>
    <row r="730" s="117" customFormat="1" ht="14" customHeight="1" x14ac:dyDescent="0.2"/>
    <row r="731" s="117" customFormat="1" ht="14" customHeight="1" x14ac:dyDescent="0.2"/>
    <row r="732" s="117" customFormat="1" ht="14" customHeight="1" x14ac:dyDescent="0.2"/>
    <row r="733" s="117" customFormat="1" ht="14" customHeight="1" x14ac:dyDescent="0.2"/>
    <row r="734" s="117" customFormat="1" ht="14" customHeight="1" x14ac:dyDescent="0.2"/>
    <row r="735" s="117" customFormat="1" ht="14" customHeight="1" x14ac:dyDescent="0.2"/>
    <row r="736" s="117" customFormat="1" ht="14" customHeight="1" x14ac:dyDescent="0.2"/>
    <row r="737" s="117" customFormat="1" ht="14" customHeight="1" x14ac:dyDescent="0.2"/>
    <row r="738" s="117" customFormat="1" ht="14" customHeight="1" x14ac:dyDescent="0.2"/>
    <row r="739" s="117" customFormat="1" ht="14" customHeight="1" x14ac:dyDescent="0.2"/>
    <row r="740" s="117" customFormat="1" ht="14" customHeight="1" x14ac:dyDescent="0.2"/>
    <row r="741" s="117" customFormat="1" ht="14" customHeight="1" x14ac:dyDescent="0.2"/>
    <row r="742" s="117" customFormat="1" ht="14" customHeight="1" x14ac:dyDescent="0.2"/>
    <row r="743" s="117" customFormat="1" ht="14" customHeight="1" x14ac:dyDescent="0.2"/>
    <row r="744" s="117" customFormat="1" ht="14" customHeight="1" x14ac:dyDescent="0.2"/>
    <row r="745" s="117" customFormat="1" ht="14" customHeight="1" x14ac:dyDescent="0.2"/>
    <row r="746" s="117" customFormat="1" ht="14" customHeight="1" x14ac:dyDescent="0.2"/>
    <row r="747" s="117" customFormat="1" ht="14" customHeight="1" x14ac:dyDescent="0.2"/>
    <row r="748" s="117" customFormat="1" ht="14" customHeight="1" x14ac:dyDescent="0.2"/>
    <row r="749" s="117" customFormat="1" ht="14" customHeight="1" x14ac:dyDescent="0.2"/>
    <row r="750" s="117" customFormat="1" ht="14" customHeight="1" x14ac:dyDescent="0.2"/>
    <row r="751" s="117" customFormat="1" ht="14" customHeight="1" x14ac:dyDescent="0.2"/>
    <row r="752" s="117" customFormat="1" ht="14" customHeight="1" x14ac:dyDescent="0.2"/>
    <row r="753" s="117" customFormat="1" ht="14" customHeight="1" x14ac:dyDescent="0.2"/>
    <row r="754" s="117" customFormat="1" ht="14" customHeight="1" x14ac:dyDescent="0.2"/>
    <row r="755" s="117" customFormat="1" ht="14" customHeight="1" x14ac:dyDescent="0.2"/>
    <row r="756" s="117" customFormat="1" ht="14" customHeight="1" x14ac:dyDescent="0.2"/>
    <row r="757" s="117" customFormat="1" ht="14" customHeight="1" x14ac:dyDescent="0.2"/>
    <row r="758" s="117" customFormat="1" ht="14" customHeight="1" x14ac:dyDescent="0.2"/>
    <row r="759" s="117" customFormat="1" ht="14" customHeight="1" x14ac:dyDescent="0.2"/>
    <row r="760" s="117" customFormat="1" ht="14" customHeight="1" x14ac:dyDescent="0.2"/>
    <row r="761" s="117" customFormat="1" ht="14" customHeight="1" x14ac:dyDescent="0.2"/>
    <row r="762" s="117" customFormat="1" ht="14" customHeight="1" x14ac:dyDescent="0.2"/>
    <row r="763" s="117" customFormat="1" ht="14" customHeight="1" x14ac:dyDescent="0.2"/>
    <row r="764" s="117" customFormat="1" ht="14" customHeight="1" x14ac:dyDescent="0.2"/>
    <row r="765" s="117" customFormat="1" ht="14" customHeight="1" x14ac:dyDescent="0.2"/>
    <row r="766" s="117" customFormat="1" ht="14" customHeight="1" x14ac:dyDescent="0.2"/>
    <row r="767" s="117" customFormat="1" ht="14" customHeight="1" x14ac:dyDescent="0.2"/>
    <row r="768" s="117" customFormat="1" ht="14" customHeight="1" x14ac:dyDescent="0.2"/>
    <row r="769" s="117" customFormat="1" ht="14" customHeight="1" x14ac:dyDescent="0.2"/>
    <row r="770" s="117" customFormat="1" ht="14" customHeight="1" x14ac:dyDescent="0.2"/>
    <row r="771" s="117" customFormat="1" ht="14" customHeight="1" x14ac:dyDescent="0.2"/>
    <row r="772" s="117" customFormat="1" ht="14" customHeight="1" x14ac:dyDescent="0.2"/>
    <row r="773" s="117" customFormat="1" ht="14" customHeight="1" x14ac:dyDescent="0.2"/>
    <row r="774" s="117" customFormat="1" ht="14" customHeight="1" x14ac:dyDescent="0.2"/>
    <row r="775" s="117" customFormat="1" ht="14" customHeight="1" x14ac:dyDescent="0.2"/>
    <row r="776" s="117" customFormat="1" ht="14" customHeight="1" x14ac:dyDescent="0.2"/>
    <row r="777" s="117" customFormat="1" ht="14" customHeight="1" x14ac:dyDescent="0.2"/>
    <row r="778" s="117" customFormat="1" ht="14" customHeight="1" x14ac:dyDescent="0.2"/>
    <row r="779" s="117" customFormat="1" ht="14" customHeight="1" x14ac:dyDescent="0.2"/>
    <row r="780" s="117" customFormat="1" ht="14" customHeight="1" x14ac:dyDescent="0.2"/>
    <row r="781" s="117" customFormat="1" ht="14" customHeight="1" x14ac:dyDescent="0.2"/>
    <row r="782" s="117" customFormat="1" ht="14" customHeight="1" x14ac:dyDescent="0.2"/>
    <row r="783" s="117" customFormat="1" ht="14" customHeight="1" x14ac:dyDescent="0.2"/>
    <row r="784" s="117" customFormat="1" ht="14" customHeight="1" x14ac:dyDescent="0.2"/>
    <row r="785" s="117" customFormat="1" ht="14" customHeight="1" x14ac:dyDescent="0.2"/>
    <row r="786" s="117" customFormat="1" ht="14" customHeight="1" x14ac:dyDescent="0.2"/>
    <row r="787" s="117" customFormat="1" ht="14" customHeight="1" x14ac:dyDescent="0.2"/>
    <row r="788" s="117" customFormat="1" ht="14" customHeight="1" x14ac:dyDescent="0.2"/>
    <row r="789" s="117" customFormat="1" ht="14" customHeight="1" x14ac:dyDescent="0.2"/>
    <row r="790" s="117" customFormat="1" ht="14" customHeight="1" x14ac:dyDescent="0.2"/>
    <row r="791" s="117" customFormat="1" ht="14" customHeight="1" x14ac:dyDescent="0.2"/>
    <row r="792" s="117" customFormat="1" ht="14" customHeight="1" x14ac:dyDescent="0.2"/>
    <row r="793" s="117" customFormat="1" ht="14" customHeight="1" x14ac:dyDescent="0.2"/>
    <row r="794" s="117" customFormat="1" ht="14" customHeight="1" x14ac:dyDescent="0.2"/>
    <row r="795" s="117" customFormat="1" ht="14" customHeight="1" x14ac:dyDescent="0.2"/>
    <row r="796" s="117" customFormat="1" ht="14" customHeight="1" x14ac:dyDescent="0.2"/>
    <row r="797" s="117" customFormat="1" ht="14" customHeight="1" x14ac:dyDescent="0.2"/>
    <row r="798" s="117" customFormat="1" ht="14" customHeight="1" x14ac:dyDescent="0.2"/>
    <row r="799" s="117" customFormat="1" ht="14" customHeight="1" x14ac:dyDescent="0.2"/>
    <row r="800" s="117" customFormat="1" ht="14" customHeight="1" x14ac:dyDescent="0.2"/>
    <row r="801" s="117" customFormat="1" ht="14" customHeight="1" x14ac:dyDescent="0.2"/>
    <row r="802" s="117" customFormat="1" ht="14" customHeight="1" x14ac:dyDescent="0.2"/>
    <row r="803" s="117" customFormat="1" ht="14" customHeight="1" x14ac:dyDescent="0.2"/>
    <row r="804" s="117" customFormat="1" ht="14" customHeight="1" x14ac:dyDescent="0.2"/>
    <row r="805" s="117" customFormat="1" ht="14" customHeight="1" x14ac:dyDescent="0.2"/>
    <row r="806" s="117" customFormat="1" ht="14" customHeight="1" x14ac:dyDescent="0.2"/>
    <row r="807" s="117" customFormat="1" ht="14" customHeight="1" x14ac:dyDescent="0.2"/>
    <row r="808" s="117" customFormat="1" ht="14" customHeight="1" x14ac:dyDescent="0.2"/>
    <row r="809" s="117" customFormat="1" ht="14" customHeight="1" x14ac:dyDescent="0.2"/>
    <row r="810" s="117" customFormat="1" ht="14" customHeight="1" x14ac:dyDescent="0.2"/>
    <row r="811" s="117" customFormat="1" ht="14" customHeight="1" x14ac:dyDescent="0.2"/>
    <row r="812" s="117" customFormat="1" ht="14" customHeight="1" x14ac:dyDescent="0.2"/>
    <row r="813" s="117" customFormat="1" ht="14" customHeight="1" x14ac:dyDescent="0.2"/>
    <row r="814" s="117" customFormat="1" ht="14" customHeight="1" x14ac:dyDescent="0.2"/>
    <row r="815" s="117" customFormat="1" ht="14" customHeight="1" x14ac:dyDescent="0.2"/>
    <row r="816" s="117" customFormat="1" ht="14" customHeight="1" x14ac:dyDescent="0.2"/>
    <row r="817" s="117" customFormat="1" ht="14" customHeight="1" x14ac:dyDescent="0.2"/>
    <row r="818" s="117" customFormat="1" ht="14" customHeight="1" x14ac:dyDescent="0.2"/>
    <row r="819" s="117" customFormat="1" ht="14" customHeight="1" x14ac:dyDescent="0.2"/>
    <row r="820" s="117" customFormat="1" ht="14" customHeight="1" x14ac:dyDescent="0.2"/>
    <row r="821" s="117" customFormat="1" ht="14" customHeight="1" x14ac:dyDescent="0.2"/>
    <row r="822" s="117" customFormat="1" ht="14" customHeight="1" x14ac:dyDescent="0.2"/>
    <row r="823" s="117" customFormat="1" ht="14" customHeight="1" x14ac:dyDescent="0.2"/>
    <row r="824" s="117" customFormat="1" ht="14" customHeight="1" x14ac:dyDescent="0.2"/>
    <row r="825" s="117" customFormat="1" ht="14" customHeight="1" x14ac:dyDescent="0.2"/>
    <row r="826" s="117" customFormat="1" ht="14" customHeight="1" x14ac:dyDescent="0.2"/>
    <row r="827" s="117" customFormat="1" ht="14" customHeight="1" x14ac:dyDescent="0.2"/>
    <row r="828" s="117" customFormat="1" ht="14" customHeight="1" x14ac:dyDescent="0.2"/>
    <row r="829" s="117" customFormat="1" ht="14" customHeight="1" x14ac:dyDescent="0.2"/>
    <row r="830" s="117" customFormat="1" ht="14" customHeight="1" x14ac:dyDescent="0.2"/>
    <row r="831" s="117" customFormat="1" ht="14" customHeight="1" x14ac:dyDescent="0.2"/>
    <row r="832" s="117" customFormat="1" ht="14" customHeight="1" x14ac:dyDescent="0.2"/>
    <row r="833" s="117" customFormat="1" ht="14" customHeight="1" x14ac:dyDescent="0.2"/>
    <row r="834" s="117" customFormat="1" ht="14" customHeight="1" x14ac:dyDescent="0.2"/>
    <row r="835" s="117" customFormat="1" ht="14" customHeight="1" x14ac:dyDescent="0.2"/>
    <row r="836" s="117" customFormat="1" ht="14" customHeight="1" x14ac:dyDescent="0.2"/>
    <row r="837" s="117" customFormat="1" ht="14" customHeight="1" x14ac:dyDescent="0.2"/>
    <row r="838" s="117" customFormat="1" ht="14" customHeight="1" x14ac:dyDescent="0.2"/>
    <row r="839" s="117" customFormat="1" ht="14" customHeight="1" x14ac:dyDescent="0.2"/>
    <row r="840" s="117" customFormat="1" ht="14" customHeight="1" x14ac:dyDescent="0.2"/>
    <row r="841" s="117" customFormat="1" ht="14" customHeight="1" x14ac:dyDescent="0.2"/>
    <row r="842" s="117" customFormat="1" ht="14" customHeight="1" x14ac:dyDescent="0.2"/>
    <row r="843" s="117" customFormat="1" ht="14" customHeight="1" x14ac:dyDescent="0.2"/>
    <row r="844" s="117" customFormat="1" ht="14" customHeight="1" x14ac:dyDescent="0.2"/>
    <row r="845" s="117" customFormat="1" ht="14" customHeight="1" x14ac:dyDescent="0.2"/>
    <row r="846" s="117" customFormat="1" ht="14" customHeight="1" x14ac:dyDescent="0.2"/>
    <row r="847" s="117" customFormat="1" ht="14" customHeight="1" x14ac:dyDescent="0.2"/>
    <row r="848" s="117" customFormat="1" ht="14" customHeight="1" x14ac:dyDescent="0.2"/>
    <row r="849" s="117" customFormat="1" ht="14" customHeight="1" x14ac:dyDescent="0.2"/>
    <row r="850" s="117" customFormat="1" ht="14" customHeight="1" x14ac:dyDescent="0.2"/>
    <row r="851" s="117" customFormat="1" ht="14" customHeight="1" x14ac:dyDescent="0.2"/>
    <row r="852" s="117" customFormat="1" ht="14" customHeight="1" x14ac:dyDescent="0.2"/>
    <row r="853" s="117" customFormat="1" ht="14" customHeight="1" x14ac:dyDescent="0.2"/>
    <row r="854" s="117" customFormat="1" ht="14" customHeight="1" x14ac:dyDescent="0.2"/>
    <row r="855" s="117" customFormat="1" ht="14" customHeight="1" x14ac:dyDescent="0.2"/>
    <row r="856" s="117" customFormat="1" ht="14" customHeight="1" x14ac:dyDescent="0.2"/>
    <row r="857" s="117" customFormat="1" ht="14" customHeight="1" x14ac:dyDescent="0.2"/>
    <row r="858" s="117" customFormat="1" ht="14" customHeight="1" x14ac:dyDescent="0.2"/>
    <row r="859" s="117" customFormat="1" ht="14" customHeight="1" x14ac:dyDescent="0.2"/>
    <row r="860" s="117" customFormat="1" ht="14" customHeight="1" x14ac:dyDescent="0.2"/>
    <row r="861" s="117" customFormat="1" ht="14" customHeight="1" x14ac:dyDescent="0.2"/>
    <row r="862" s="117" customFormat="1" ht="14" customHeight="1" x14ac:dyDescent="0.2"/>
    <row r="863" s="117" customFormat="1" ht="14" customHeight="1" x14ac:dyDescent="0.2"/>
    <row r="864" s="117" customFormat="1" ht="14" customHeight="1" x14ac:dyDescent="0.2"/>
    <row r="865" s="117" customFormat="1" ht="14" customHeight="1" x14ac:dyDescent="0.2"/>
    <row r="866" s="117" customFormat="1" ht="14" customHeight="1" x14ac:dyDescent="0.2"/>
    <row r="867" s="117" customFormat="1" ht="14" customHeight="1" x14ac:dyDescent="0.2"/>
    <row r="868" s="117" customFormat="1" ht="14" customHeight="1" x14ac:dyDescent="0.2"/>
    <row r="869" s="117" customFormat="1" ht="14" customHeight="1" x14ac:dyDescent="0.2"/>
    <row r="870" s="117" customFormat="1" ht="14" customHeight="1" x14ac:dyDescent="0.2"/>
    <row r="871" s="117" customFormat="1" ht="14" customHeight="1" x14ac:dyDescent="0.2"/>
    <row r="872" s="117" customFormat="1" ht="14" customHeight="1" x14ac:dyDescent="0.2"/>
    <row r="873" s="117" customFormat="1" ht="14" customHeight="1" x14ac:dyDescent="0.2"/>
    <row r="874" s="117" customFormat="1" ht="14" customHeight="1" x14ac:dyDescent="0.2"/>
    <row r="875" s="117" customFormat="1" ht="14" customHeight="1" x14ac:dyDescent="0.2"/>
    <row r="876" s="117" customFormat="1" ht="14" customHeight="1" x14ac:dyDescent="0.2"/>
    <row r="877" s="117" customFormat="1" ht="14" customHeight="1" x14ac:dyDescent="0.2"/>
    <row r="878" s="117" customFormat="1" ht="14" customHeight="1" x14ac:dyDescent="0.2"/>
    <row r="879" s="117" customFormat="1" ht="14" customHeight="1" x14ac:dyDescent="0.2"/>
    <row r="880" s="117" customFormat="1" ht="14" customHeight="1" x14ac:dyDescent="0.2"/>
    <row r="881" s="117" customFormat="1" ht="14" customHeight="1" x14ac:dyDescent="0.2"/>
    <row r="882" s="117" customFormat="1" ht="14" customHeight="1" x14ac:dyDescent="0.2"/>
    <row r="883" s="117" customFormat="1" ht="14" customHeight="1" x14ac:dyDescent="0.2"/>
    <row r="884" s="117" customFormat="1" ht="14" customHeight="1" x14ac:dyDescent="0.2"/>
    <row r="885" s="117" customFormat="1" ht="14" customHeight="1" x14ac:dyDescent="0.2"/>
    <row r="886" s="117" customFormat="1" ht="14" customHeight="1" x14ac:dyDescent="0.2"/>
    <row r="887" s="117" customFormat="1" ht="14" customHeight="1" x14ac:dyDescent="0.2"/>
    <row r="888" s="117" customFormat="1" ht="14" customHeight="1" x14ac:dyDescent="0.2"/>
    <row r="889" s="117" customFormat="1" ht="14" customHeight="1" x14ac:dyDescent="0.2"/>
    <row r="890" s="117" customFormat="1" ht="14" customHeight="1" x14ac:dyDescent="0.2"/>
    <row r="891" s="117" customFormat="1" ht="14" customHeight="1" x14ac:dyDescent="0.2"/>
    <row r="892" s="117" customFormat="1" ht="14" customHeight="1" x14ac:dyDescent="0.2"/>
    <row r="893" s="117" customFormat="1" ht="14" customHeight="1" x14ac:dyDescent="0.2"/>
    <row r="894" s="117" customFormat="1" ht="14" customHeight="1" x14ac:dyDescent="0.2"/>
    <row r="895" s="117" customFormat="1" ht="14" customHeight="1" x14ac:dyDescent="0.2"/>
    <row r="896" s="117" customFormat="1" ht="14" customHeight="1" x14ac:dyDescent="0.2"/>
    <row r="897" s="117" customFormat="1" ht="14" customHeight="1" x14ac:dyDescent="0.2"/>
    <row r="898" s="117" customFormat="1" ht="14" customHeight="1" x14ac:dyDescent="0.2"/>
    <row r="899" s="117" customFormat="1" ht="14" customHeight="1" x14ac:dyDescent="0.2"/>
    <row r="900" s="117" customFormat="1" ht="14" customHeight="1" x14ac:dyDescent="0.2"/>
    <row r="901" s="117" customFormat="1" ht="14" customHeight="1" x14ac:dyDescent="0.2"/>
    <row r="902" s="117" customFormat="1" ht="14" customHeight="1" x14ac:dyDescent="0.2"/>
    <row r="903" s="117" customFormat="1" ht="14" customHeight="1" x14ac:dyDescent="0.2"/>
    <row r="904" s="117" customFormat="1" ht="14" customHeight="1" x14ac:dyDescent="0.2"/>
    <row r="905" s="117" customFormat="1" ht="14" customHeight="1" x14ac:dyDescent="0.2"/>
    <row r="906" s="117" customFormat="1" ht="14" customHeight="1" x14ac:dyDescent="0.2"/>
    <row r="907" s="117" customFormat="1" ht="14" customHeight="1" x14ac:dyDescent="0.2"/>
    <row r="908" s="117" customFormat="1" ht="14" customHeight="1" x14ac:dyDescent="0.2"/>
    <row r="909" s="117" customFormat="1" ht="14" customHeight="1" x14ac:dyDescent="0.2"/>
    <row r="910" s="117" customFormat="1" ht="14" customHeight="1" x14ac:dyDescent="0.2"/>
    <row r="911" s="117" customFormat="1" ht="14" customHeight="1" x14ac:dyDescent="0.2"/>
    <row r="912" s="117" customFormat="1" ht="14" customHeight="1" x14ac:dyDescent="0.2"/>
    <row r="913" s="117" customFormat="1" ht="14" customHeight="1" x14ac:dyDescent="0.2"/>
    <row r="914" s="117" customFormat="1" ht="14" customHeight="1" x14ac:dyDescent="0.2"/>
    <row r="915" s="117" customFormat="1" ht="14" customHeight="1" x14ac:dyDescent="0.2"/>
    <row r="916" s="117" customFormat="1" ht="14" customHeight="1" x14ac:dyDescent="0.2"/>
    <row r="917" s="117" customFormat="1" ht="14" customHeight="1" x14ac:dyDescent="0.2"/>
    <row r="918" s="117" customFormat="1" ht="14" customHeight="1" x14ac:dyDescent="0.2"/>
    <row r="919" s="117" customFormat="1" ht="14" customHeight="1" x14ac:dyDescent="0.2"/>
    <row r="920" s="117" customFormat="1" ht="14" customHeight="1" x14ac:dyDescent="0.2"/>
    <row r="921" s="117" customFormat="1" ht="14" customHeight="1" x14ac:dyDescent="0.2"/>
    <row r="922" s="117" customFormat="1" ht="14" customHeight="1" x14ac:dyDescent="0.2"/>
    <row r="923" s="117" customFormat="1" ht="14" customHeight="1" x14ac:dyDescent="0.2"/>
    <row r="924" s="117" customFormat="1" ht="14" customHeight="1" x14ac:dyDescent="0.2"/>
    <row r="925" s="117" customFormat="1" ht="14" customHeight="1" x14ac:dyDescent="0.2"/>
    <row r="926" s="117" customFormat="1" ht="14" customHeight="1" x14ac:dyDescent="0.2"/>
    <row r="927" s="117" customFormat="1" ht="14" customHeight="1" x14ac:dyDescent="0.2"/>
    <row r="928" s="117" customFormat="1" ht="14" customHeight="1" x14ac:dyDescent="0.2"/>
    <row r="929" s="117" customFormat="1" ht="14" customHeight="1" x14ac:dyDescent="0.2"/>
    <row r="930" s="117" customFormat="1" ht="14" customHeight="1" x14ac:dyDescent="0.2"/>
    <row r="931" s="117" customFormat="1" ht="14" customHeight="1" x14ac:dyDescent="0.2"/>
    <row r="932" s="117" customFormat="1" ht="14" customHeight="1" x14ac:dyDescent="0.2"/>
    <row r="933" s="117" customFormat="1" ht="14" customHeight="1" x14ac:dyDescent="0.2"/>
    <row r="934" s="117" customFormat="1" ht="14" customHeight="1" x14ac:dyDescent="0.2"/>
    <row r="935" s="117" customFormat="1" ht="14" customHeight="1" x14ac:dyDescent="0.2"/>
    <row r="936" s="117" customFormat="1" ht="14" customHeight="1" x14ac:dyDescent="0.2"/>
    <row r="937" s="117" customFormat="1" ht="14" customHeight="1" x14ac:dyDescent="0.2"/>
    <row r="938" s="117" customFormat="1" ht="14" customHeight="1" x14ac:dyDescent="0.2"/>
    <row r="939" s="117" customFormat="1" ht="14" customHeight="1" x14ac:dyDescent="0.2"/>
    <row r="940" s="117" customFormat="1" ht="14" customHeight="1" x14ac:dyDescent="0.2"/>
    <row r="941" s="117" customFormat="1" ht="14" customHeight="1" x14ac:dyDescent="0.2"/>
    <row r="942" s="117" customFormat="1" ht="14" customHeight="1" x14ac:dyDescent="0.2"/>
    <row r="943" s="117" customFormat="1" ht="14" customHeight="1" x14ac:dyDescent="0.2"/>
    <row r="944" s="117" customFormat="1" ht="14" customHeight="1" x14ac:dyDescent="0.2"/>
    <row r="945" s="117" customFormat="1" ht="14" customHeight="1" x14ac:dyDescent="0.2"/>
    <row r="946" s="117" customFormat="1" ht="14" customHeight="1" x14ac:dyDescent="0.2"/>
    <row r="947" s="117" customFormat="1" ht="14" customHeight="1" x14ac:dyDescent="0.2"/>
    <row r="948" s="117" customFormat="1" ht="14" customHeight="1" x14ac:dyDescent="0.2"/>
    <row r="949" s="117" customFormat="1" ht="14" customHeight="1" x14ac:dyDescent="0.2"/>
    <row r="950" s="117" customFormat="1" ht="14" customHeight="1" x14ac:dyDescent="0.2"/>
    <row r="951" s="117" customFormat="1" ht="14" customHeight="1" x14ac:dyDescent="0.2"/>
    <row r="952" s="117" customFormat="1" ht="14" customHeight="1" x14ac:dyDescent="0.2"/>
    <row r="953" s="117" customFormat="1" ht="14" customHeight="1" x14ac:dyDescent="0.2"/>
    <row r="954" s="117" customFormat="1" ht="14" customHeight="1" x14ac:dyDescent="0.2"/>
    <row r="955" s="117" customFormat="1" ht="14" customHeight="1" x14ac:dyDescent="0.2"/>
    <row r="956" s="117" customFormat="1" ht="14" customHeight="1" x14ac:dyDescent="0.2"/>
    <row r="957" s="117" customFormat="1" ht="14" customHeight="1" x14ac:dyDescent="0.2"/>
    <row r="958" s="117" customFormat="1" ht="14" customHeight="1" x14ac:dyDescent="0.2"/>
    <row r="959" s="117" customFormat="1" ht="14" customHeight="1" x14ac:dyDescent="0.2"/>
    <row r="960" s="117" customFormat="1" ht="14" customHeight="1" x14ac:dyDescent="0.2"/>
    <row r="961" s="117" customFormat="1" ht="14" customHeight="1" x14ac:dyDescent="0.2"/>
    <row r="962" s="117" customFormat="1" ht="14" customHeight="1" x14ac:dyDescent="0.2"/>
    <row r="963" s="117" customFormat="1" ht="14" customHeight="1" x14ac:dyDescent="0.2"/>
    <row r="964" s="117" customFormat="1" ht="14" customHeight="1" x14ac:dyDescent="0.2"/>
    <row r="965" s="117" customFormat="1" ht="14" customHeight="1" x14ac:dyDescent="0.2"/>
    <row r="966" s="117" customFormat="1" ht="14" customHeight="1" x14ac:dyDescent="0.2"/>
    <row r="967" s="117" customFormat="1" ht="14" customHeight="1" x14ac:dyDescent="0.2"/>
    <row r="968" s="117" customFormat="1" ht="14" customHeight="1" x14ac:dyDescent="0.2"/>
    <row r="969" s="117" customFormat="1" ht="14" customHeight="1" x14ac:dyDescent="0.2"/>
    <row r="970" s="117" customFormat="1" ht="14" customHeight="1" x14ac:dyDescent="0.2"/>
    <row r="971" s="117" customFormat="1" ht="14" customHeight="1" x14ac:dyDescent="0.2"/>
    <row r="972" s="117" customFormat="1" ht="14" customHeight="1" x14ac:dyDescent="0.2"/>
    <row r="973" s="117" customFormat="1" ht="14" customHeight="1" x14ac:dyDescent="0.2"/>
    <row r="974" s="117" customFormat="1" ht="14" customHeight="1" x14ac:dyDescent="0.2"/>
    <row r="975" s="117" customFormat="1" ht="14" customHeight="1" x14ac:dyDescent="0.2"/>
    <row r="976" s="117" customFormat="1" ht="14" customHeight="1" x14ac:dyDescent="0.2"/>
    <row r="977" s="117" customFormat="1" ht="14" customHeight="1" x14ac:dyDescent="0.2"/>
    <row r="978" s="117" customFormat="1" ht="14" customHeight="1" x14ac:dyDescent="0.2"/>
    <row r="979" s="117" customFormat="1" ht="14" customHeight="1" x14ac:dyDescent="0.2"/>
    <row r="980" s="117" customFormat="1" ht="14" customHeight="1" x14ac:dyDescent="0.2"/>
    <row r="981" s="117" customFormat="1" ht="14" customHeight="1" x14ac:dyDescent="0.2"/>
    <row r="982" s="117" customFormat="1" ht="14" customHeight="1" x14ac:dyDescent="0.2"/>
    <row r="983" s="117" customFormat="1" ht="14" customHeight="1" x14ac:dyDescent="0.2"/>
    <row r="984" s="117" customFormat="1" ht="14" customHeight="1" x14ac:dyDescent="0.2"/>
    <row r="985" s="117" customFormat="1" ht="14" customHeight="1" x14ac:dyDescent="0.2"/>
    <row r="986" s="117" customFormat="1" ht="14" customHeight="1" x14ac:dyDescent="0.2"/>
    <row r="987" s="117" customFormat="1" ht="14" customHeight="1" x14ac:dyDescent="0.2"/>
    <row r="988" s="117" customFormat="1" ht="14" customHeight="1" x14ac:dyDescent="0.2"/>
    <row r="989" s="117" customFormat="1" ht="14" customHeight="1" x14ac:dyDescent="0.2"/>
    <row r="990" s="117" customFormat="1" ht="14" customHeight="1" x14ac:dyDescent="0.2"/>
    <row r="991" s="117" customFormat="1" ht="14" customHeight="1" x14ac:dyDescent="0.2"/>
    <row r="992" s="117" customFormat="1" ht="14" customHeight="1" x14ac:dyDescent="0.2"/>
    <row r="993" s="117" customFormat="1" ht="14" customHeight="1" x14ac:dyDescent="0.2"/>
    <row r="994" s="117" customFormat="1" ht="14" customHeight="1" x14ac:dyDescent="0.2"/>
    <row r="995" s="117" customFormat="1" ht="14" customHeight="1" x14ac:dyDescent="0.2"/>
    <row r="996" s="117" customFormat="1" ht="14" customHeight="1" x14ac:dyDescent="0.2"/>
    <row r="997" s="117" customFormat="1" ht="14" customHeight="1" x14ac:dyDescent="0.2"/>
    <row r="998" s="117" customFormat="1" ht="14" customHeight="1" x14ac:dyDescent="0.2"/>
    <row r="999" s="117" customFormat="1" ht="14" customHeight="1" x14ac:dyDescent="0.2"/>
    <row r="1000" s="117" customFormat="1" ht="14" customHeight="1" x14ac:dyDescent="0.2"/>
    <row r="1001" s="117" customFormat="1" ht="14" customHeight="1" x14ac:dyDescent="0.2"/>
    <row r="1002" s="117" customFormat="1" ht="14" customHeight="1" x14ac:dyDescent="0.2"/>
    <row r="1003" s="117" customFormat="1" ht="14" customHeight="1" x14ac:dyDescent="0.2"/>
    <row r="1004" s="117" customFormat="1" ht="14" customHeight="1" x14ac:dyDescent="0.2"/>
    <row r="1005" s="117" customFormat="1" ht="14" customHeight="1" x14ac:dyDescent="0.2"/>
  </sheetData>
  <sheetProtection algorithmName="SHA-512" hashValue="Yous8EEabX2GBElpViWtZ8Ale3wMBMHTOB6SiV4BO9xkWyMwkT+5jRCJUCzYUO5+I8F8bUjPqTPNSmC0rJhPKQ==" saltValue="kS/CJn4yj8QuaQKpOnh3UA==" spinCount="100000" sheet="1" objects="1" scenarios="1" selectLockedCells="1"/>
  <mergeCells count="51">
    <mergeCell ref="C24:T25"/>
    <mergeCell ref="C26:T27"/>
    <mergeCell ref="C28:T29"/>
    <mergeCell ref="A1:AP2"/>
    <mergeCell ref="U24:AC25"/>
    <mergeCell ref="AM26:AO27"/>
    <mergeCell ref="AD24:AL25"/>
    <mergeCell ref="AM24:AO25"/>
    <mergeCell ref="AD26:AL27"/>
    <mergeCell ref="AD28:AL29"/>
    <mergeCell ref="B6:D7"/>
    <mergeCell ref="V6:AD7"/>
    <mergeCell ref="AE6:AN7"/>
    <mergeCell ref="E6:U7"/>
    <mergeCell ref="B8:D9"/>
    <mergeCell ref="V8:AD9"/>
    <mergeCell ref="C30:T31"/>
    <mergeCell ref="C32:T33"/>
    <mergeCell ref="C34:T35"/>
    <mergeCell ref="U26:AC27"/>
    <mergeCell ref="U28:AC29"/>
    <mergeCell ref="U30:AC31"/>
    <mergeCell ref="U32:AC33"/>
    <mergeCell ref="U34:AC35"/>
    <mergeCell ref="AD30:AL31"/>
    <mergeCell ref="AM28:AO29"/>
    <mergeCell ref="AM30:AO31"/>
    <mergeCell ref="AM32:AO33"/>
    <mergeCell ref="AM34:AO35"/>
    <mergeCell ref="AD32:AL33"/>
    <mergeCell ref="AD34:AL35"/>
    <mergeCell ref="B10:D11"/>
    <mergeCell ref="B12:D13"/>
    <mergeCell ref="B14:D15"/>
    <mergeCell ref="B16:D17"/>
    <mergeCell ref="E8:U9"/>
    <mergeCell ref="E10:U11"/>
    <mergeCell ref="E12:U13"/>
    <mergeCell ref="E14:U15"/>
    <mergeCell ref="E16:U17"/>
    <mergeCell ref="AE8:AN9"/>
    <mergeCell ref="AE10:AN11"/>
    <mergeCell ref="AE12:AN13"/>
    <mergeCell ref="AE14:AN15"/>
    <mergeCell ref="AE16:AN17"/>
    <mergeCell ref="AE18:AN19"/>
    <mergeCell ref="X18:AD19"/>
    <mergeCell ref="V10:AD11"/>
    <mergeCell ref="V12:AD13"/>
    <mergeCell ref="V14:AD15"/>
    <mergeCell ref="V16:AD17"/>
  </mergeCells>
  <pageMargins left="0.7" right="0.7" top="0.75" bottom="0.75" header="0.3" footer="0.3"/>
  <pageSetup paperSize="9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501A6-2B67-1B44-BF22-9E005287A9CC}">
  <dimension ref="A1:DR89"/>
  <sheetViews>
    <sheetView zoomScale="130" zoomScaleNormal="130" workbookViewId="0">
      <selection activeCell="AO17" sqref="AO17:AW20"/>
    </sheetView>
  </sheetViews>
  <sheetFormatPr baseColWidth="10" defaultColWidth="2.33203125" defaultRowHeight="14" customHeight="1" x14ac:dyDescent="0.15"/>
  <cols>
    <col min="1" max="16384" width="2.33203125" style="10"/>
  </cols>
  <sheetData>
    <row r="1" spans="1:52" s="11" customFormat="1" ht="14" customHeight="1" x14ac:dyDescent="0.2">
      <c r="A1" s="430" t="s">
        <v>233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</row>
    <row r="2" spans="1:52" s="11" customFormat="1" ht="14" customHeight="1" x14ac:dyDescent="0.2">
      <c r="A2" s="430"/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  <c r="AZ2" s="430"/>
    </row>
    <row r="3" spans="1:52" s="11" customFormat="1" ht="14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</row>
    <row r="4" spans="1:52" s="11" customFormat="1" ht="14" customHeight="1" x14ac:dyDescent="0.2">
      <c r="A4" s="64"/>
      <c r="B4" s="407" t="s">
        <v>479</v>
      </c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07"/>
      <c r="AE4" s="407"/>
      <c r="AF4" s="407"/>
      <c r="AG4" s="407"/>
      <c r="AH4" s="407"/>
      <c r="AI4" s="407"/>
      <c r="AJ4" s="407"/>
      <c r="AK4" s="407"/>
      <c r="AL4" s="407"/>
      <c r="AM4" s="407"/>
      <c r="AN4" s="407"/>
      <c r="AO4" s="407"/>
      <c r="AP4" s="407"/>
      <c r="AQ4" s="407"/>
      <c r="AR4" s="407"/>
      <c r="AS4" s="407"/>
      <c r="AT4" s="407"/>
      <c r="AU4" s="407"/>
      <c r="AV4" s="407"/>
      <c r="AW4" s="407"/>
      <c r="AX4" s="407"/>
      <c r="AY4" s="64"/>
      <c r="AZ4" s="64"/>
    </row>
    <row r="5" spans="1:52" s="11" customFormat="1" ht="14" customHeight="1" x14ac:dyDescent="0.2">
      <c r="A5" s="64"/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407"/>
      <c r="AG5" s="407"/>
      <c r="AH5" s="407"/>
      <c r="AI5" s="407"/>
      <c r="AJ5" s="407"/>
      <c r="AK5" s="407"/>
      <c r="AL5" s="407"/>
      <c r="AM5" s="407"/>
      <c r="AN5" s="407"/>
      <c r="AO5" s="407"/>
      <c r="AP5" s="407"/>
      <c r="AQ5" s="407"/>
      <c r="AR5" s="407"/>
      <c r="AS5" s="407"/>
      <c r="AT5" s="407"/>
      <c r="AU5" s="407"/>
      <c r="AV5" s="407"/>
      <c r="AW5" s="407"/>
      <c r="AX5" s="407"/>
      <c r="AY5" s="64"/>
      <c r="AZ5" s="64"/>
    </row>
    <row r="6" spans="1:52" s="11" customFormat="1" ht="14" customHeight="1" x14ac:dyDescent="0.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</row>
    <row r="7" spans="1:52" s="11" customFormat="1" ht="14" customHeight="1" x14ac:dyDescent="0.2">
      <c r="A7" s="64"/>
      <c r="B7" s="356" t="s">
        <v>441</v>
      </c>
      <c r="C7" s="356"/>
      <c r="D7" s="401" t="s">
        <v>306</v>
      </c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3"/>
      <c r="S7" s="401" t="s">
        <v>463</v>
      </c>
      <c r="T7" s="402"/>
      <c r="U7" s="402"/>
      <c r="V7" s="402"/>
      <c r="W7" s="402"/>
      <c r="X7" s="402"/>
      <c r="Y7" s="402"/>
      <c r="Z7" s="402"/>
      <c r="AA7" s="402"/>
      <c r="AB7" s="402"/>
      <c r="AC7" s="402"/>
      <c r="AD7" s="403"/>
      <c r="AE7" s="290" t="s">
        <v>234</v>
      </c>
      <c r="AF7" s="296"/>
      <c r="AG7" s="296"/>
      <c r="AH7" s="296"/>
      <c r="AI7" s="296"/>
      <c r="AJ7" s="296"/>
      <c r="AK7" s="296"/>
      <c r="AL7" s="296"/>
      <c r="AM7" s="296"/>
      <c r="AN7" s="297"/>
      <c r="AO7" s="431" t="s">
        <v>464</v>
      </c>
      <c r="AP7" s="431"/>
      <c r="AQ7" s="431"/>
      <c r="AR7" s="431"/>
      <c r="AS7" s="431"/>
      <c r="AT7" s="431"/>
      <c r="AU7" s="431"/>
      <c r="AV7" s="431"/>
      <c r="AW7" s="431"/>
      <c r="AX7" s="64"/>
      <c r="AY7" s="64"/>
      <c r="AZ7" s="64"/>
    </row>
    <row r="8" spans="1:52" s="9" customFormat="1" ht="14" customHeight="1" x14ac:dyDescent="0.2">
      <c r="A8" s="64"/>
      <c r="B8" s="356"/>
      <c r="C8" s="356"/>
      <c r="D8" s="404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6"/>
      <c r="S8" s="404"/>
      <c r="T8" s="405"/>
      <c r="U8" s="405"/>
      <c r="V8" s="405"/>
      <c r="W8" s="405"/>
      <c r="X8" s="405"/>
      <c r="Y8" s="405"/>
      <c r="Z8" s="405"/>
      <c r="AA8" s="405"/>
      <c r="AB8" s="405"/>
      <c r="AC8" s="405"/>
      <c r="AD8" s="406"/>
      <c r="AE8" s="298"/>
      <c r="AF8" s="299"/>
      <c r="AG8" s="299"/>
      <c r="AH8" s="299"/>
      <c r="AI8" s="299"/>
      <c r="AJ8" s="299"/>
      <c r="AK8" s="299"/>
      <c r="AL8" s="299"/>
      <c r="AM8" s="299"/>
      <c r="AN8" s="300"/>
      <c r="AO8" s="431"/>
      <c r="AP8" s="431"/>
      <c r="AQ8" s="431"/>
      <c r="AR8" s="431"/>
      <c r="AS8" s="431"/>
      <c r="AT8" s="431"/>
      <c r="AU8" s="431"/>
      <c r="AV8" s="431"/>
      <c r="AW8" s="431"/>
      <c r="AX8" s="64"/>
      <c r="AY8" s="64"/>
      <c r="AZ8" s="64"/>
    </row>
    <row r="9" spans="1:52" s="9" customFormat="1" ht="14" customHeight="1" x14ac:dyDescent="0.2">
      <c r="A9" s="64"/>
      <c r="B9" s="393"/>
      <c r="C9" s="395"/>
      <c r="D9" s="393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5"/>
      <c r="S9" s="393"/>
      <c r="T9" s="394"/>
      <c r="U9" s="394"/>
      <c r="V9" s="394"/>
      <c r="W9" s="394"/>
      <c r="X9" s="394"/>
      <c r="Y9" s="394"/>
      <c r="Z9" s="394"/>
      <c r="AA9" s="394"/>
      <c r="AB9" s="394"/>
      <c r="AC9" s="394"/>
      <c r="AD9" s="395"/>
      <c r="AE9" s="411"/>
      <c r="AF9" s="412"/>
      <c r="AG9" s="412"/>
      <c r="AH9" s="412"/>
      <c r="AI9" s="412"/>
      <c r="AJ9" s="412"/>
      <c r="AK9" s="412"/>
      <c r="AL9" s="412"/>
      <c r="AM9" s="412"/>
      <c r="AN9" s="413"/>
      <c r="AO9" s="420"/>
      <c r="AP9" s="421"/>
      <c r="AQ9" s="421"/>
      <c r="AR9" s="421"/>
      <c r="AS9" s="421"/>
      <c r="AT9" s="421"/>
      <c r="AU9" s="421"/>
      <c r="AV9" s="421"/>
      <c r="AW9" s="422"/>
      <c r="AX9" s="64"/>
      <c r="AY9" s="64"/>
      <c r="AZ9" s="64"/>
    </row>
    <row r="10" spans="1:52" s="9" customFormat="1" ht="14" customHeight="1" x14ac:dyDescent="0.2">
      <c r="A10" s="64"/>
      <c r="B10" s="408"/>
      <c r="C10" s="409"/>
      <c r="D10" s="408"/>
      <c r="E10" s="410"/>
      <c r="F10" s="410"/>
      <c r="G10" s="410"/>
      <c r="H10" s="410"/>
      <c r="I10" s="410"/>
      <c r="J10" s="410"/>
      <c r="K10" s="410"/>
      <c r="L10" s="410"/>
      <c r="M10" s="410"/>
      <c r="N10" s="410"/>
      <c r="O10" s="410"/>
      <c r="P10" s="410"/>
      <c r="Q10" s="410"/>
      <c r="R10" s="409"/>
      <c r="S10" s="408"/>
      <c r="T10" s="410"/>
      <c r="U10" s="410"/>
      <c r="V10" s="410"/>
      <c r="W10" s="410"/>
      <c r="X10" s="410"/>
      <c r="Y10" s="410"/>
      <c r="Z10" s="410"/>
      <c r="AA10" s="410"/>
      <c r="AB10" s="410"/>
      <c r="AC10" s="410"/>
      <c r="AD10" s="409"/>
      <c r="AE10" s="414"/>
      <c r="AF10" s="415"/>
      <c r="AG10" s="415"/>
      <c r="AH10" s="415"/>
      <c r="AI10" s="415"/>
      <c r="AJ10" s="415"/>
      <c r="AK10" s="415"/>
      <c r="AL10" s="415"/>
      <c r="AM10" s="415"/>
      <c r="AN10" s="416"/>
      <c r="AO10" s="423"/>
      <c r="AP10" s="424"/>
      <c r="AQ10" s="424"/>
      <c r="AR10" s="424"/>
      <c r="AS10" s="424"/>
      <c r="AT10" s="424"/>
      <c r="AU10" s="424"/>
      <c r="AV10" s="424"/>
      <c r="AW10" s="425"/>
      <c r="AX10" s="64"/>
      <c r="AY10" s="64"/>
      <c r="AZ10" s="64"/>
    </row>
    <row r="11" spans="1:52" s="9" customFormat="1" ht="14" customHeight="1" x14ac:dyDescent="0.2">
      <c r="A11" s="64"/>
      <c r="B11" s="408"/>
      <c r="C11" s="409"/>
      <c r="D11" s="408"/>
      <c r="E11" s="410"/>
      <c r="F11" s="410"/>
      <c r="G11" s="410"/>
      <c r="H11" s="410"/>
      <c r="I11" s="410"/>
      <c r="J11" s="410"/>
      <c r="K11" s="410"/>
      <c r="L11" s="410"/>
      <c r="M11" s="410"/>
      <c r="N11" s="410"/>
      <c r="O11" s="410"/>
      <c r="P11" s="410"/>
      <c r="Q11" s="410"/>
      <c r="R11" s="409"/>
      <c r="S11" s="408"/>
      <c r="T11" s="410"/>
      <c r="U11" s="410"/>
      <c r="V11" s="410"/>
      <c r="W11" s="410"/>
      <c r="X11" s="410"/>
      <c r="Y11" s="410"/>
      <c r="Z11" s="410"/>
      <c r="AA11" s="410"/>
      <c r="AB11" s="410"/>
      <c r="AC11" s="410"/>
      <c r="AD11" s="409"/>
      <c r="AE11" s="414"/>
      <c r="AF11" s="415"/>
      <c r="AG11" s="415"/>
      <c r="AH11" s="415"/>
      <c r="AI11" s="415"/>
      <c r="AJ11" s="415"/>
      <c r="AK11" s="415"/>
      <c r="AL11" s="415"/>
      <c r="AM11" s="415"/>
      <c r="AN11" s="416"/>
      <c r="AO11" s="423"/>
      <c r="AP11" s="424"/>
      <c r="AQ11" s="424"/>
      <c r="AR11" s="424"/>
      <c r="AS11" s="424"/>
      <c r="AT11" s="424"/>
      <c r="AU11" s="424"/>
      <c r="AV11" s="424"/>
      <c r="AW11" s="425"/>
      <c r="AX11" s="64"/>
      <c r="AY11" s="64"/>
      <c r="AZ11" s="64"/>
    </row>
    <row r="12" spans="1:52" s="9" customFormat="1" ht="14" customHeight="1" x14ac:dyDescent="0.2">
      <c r="A12" s="64"/>
      <c r="B12" s="396"/>
      <c r="C12" s="398"/>
      <c r="D12" s="396"/>
      <c r="E12" s="397"/>
      <c r="F12" s="397"/>
      <c r="G12" s="397"/>
      <c r="H12" s="397"/>
      <c r="I12" s="397"/>
      <c r="J12" s="397"/>
      <c r="K12" s="397"/>
      <c r="L12" s="397"/>
      <c r="M12" s="397"/>
      <c r="N12" s="397"/>
      <c r="O12" s="397"/>
      <c r="P12" s="397"/>
      <c r="Q12" s="397"/>
      <c r="R12" s="398"/>
      <c r="S12" s="396"/>
      <c r="T12" s="397"/>
      <c r="U12" s="397"/>
      <c r="V12" s="397"/>
      <c r="W12" s="397"/>
      <c r="X12" s="397"/>
      <c r="Y12" s="397"/>
      <c r="Z12" s="397"/>
      <c r="AA12" s="397"/>
      <c r="AB12" s="397"/>
      <c r="AC12" s="397"/>
      <c r="AD12" s="398"/>
      <c r="AE12" s="417"/>
      <c r="AF12" s="418"/>
      <c r="AG12" s="418"/>
      <c r="AH12" s="418"/>
      <c r="AI12" s="418"/>
      <c r="AJ12" s="418"/>
      <c r="AK12" s="418"/>
      <c r="AL12" s="418"/>
      <c r="AM12" s="418"/>
      <c r="AN12" s="419"/>
      <c r="AO12" s="426"/>
      <c r="AP12" s="427"/>
      <c r="AQ12" s="427"/>
      <c r="AR12" s="427"/>
      <c r="AS12" s="427"/>
      <c r="AT12" s="427"/>
      <c r="AU12" s="427"/>
      <c r="AV12" s="427"/>
      <c r="AW12" s="428"/>
      <c r="AX12" s="64"/>
      <c r="AY12" s="64"/>
      <c r="AZ12" s="64"/>
    </row>
    <row r="13" spans="1:52" s="9" customFormat="1" ht="14" customHeight="1" x14ac:dyDescent="0.2">
      <c r="A13" s="64"/>
      <c r="B13" s="393"/>
      <c r="C13" s="395"/>
      <c r="D13" s="393"/>
      <c r="E13" s="394"/>
      <c r="F13" s="394"/>
      <c r="G13" s="394"/>
      <c r="H13" s="394"/>
      <c r="I13" s="394"/>
      <c r="J13" s="394"/>
      <c r="K13" s="394"/>
      <c r="L13" s="394"/>
      <c r="M13" s="394"/>
      <c r="N13" s="394"/>
      <c r="O13" s="394"/>
      <c r="P13" s="394"/>
      <c r="Q13" s="394"/>
      <c r="R13" s="395"/>
      <c r="S13" s="393"/>
      <c r="T13" s="394"/>
      <c r="U13" s="394"/>
      <c r="V13" s="394"/>
      <c r="W13" s="394"/>
      <c r="X13" s="394"/>
      <c r="Y13" s="394"/>
      <c r="Z13" s="394"/>
      <c r="AA13" s="394"/>
      <c r="AB13" s="394"/>
      <c r="AC13" s="394"/>
      <c r="AD13" s="395"/>
      <c r="AE13" s="411"/>
      <c r="AF13" s="412"/>
      <c r="AG13" s="412"/>
      <c r="AH13" s="412"/>
      <c r="AI13" s="412"/>
      <c r="AJ13" s="412"/>
      <c r="AK13" s="412"/>
      <c r="AL13" s="412"/>
      <c r="AM13" s="412"/>
      <c r="AN13" s="413"/>
      <c r="AO13" s="420"/>
      <c r="AP13" s="421"/>
      <c r="AQ13" s="421"/>
      <c r="AR13" s="421"/>
      <c r="AS13" s="421"/>
      <c r="AT13" s="421"/>
      <c r="AU13" s="421"/>
      <c r="AV13" s="421"/>
      <c r="AW13" s="422"/>
      <c r="AX13" s="64"/>
      <c r="AY13" s="64"/>
      <c r="AZ13" s="64"/>
    </row>
    <row r="14" spans="1:52" s="9" customFormat="1" ht="14" customHeight="1" x14ac:dyDescent="0.2">
      <c r="A14" s="64"/>
      <c r="B14" s="408"/>
      <c r="C14" s="409"/>
      <c r="D14" s="408"/>
      <c r="E14" s="410"/>
      <c r="F14" s="410"/>
      <c r="G14" s="410"/>
      <c r="H14" s="410"/>
      <c r="I14" s="410"/>
      <c r="J14" s="410"/>
      <c r="K14" s="410"/>
      <c r="L14" s="410"/>
      <c r="M14" s="410"/>
      <c r="N14" s="410"/>
      <c r="O14" s="410"/>
      <c r="P14" s="410"/>
      <c r="Q14" s="410"/>
      <c r="R14" s="409"/>
      <c r="S14" s="408"/>
      <c r="T14" s="410"/>
      <c r="U14" s="410"/>
      <c r="V14" s="410"/>
      <c r="W14" s="410"/>
      <c r="X14" s="410"/>
      <c r="Y14" s="410"/>
      <c r="Z14" s="410"/>
      <c r="AA14" s="410"/>
      <c r="AB14" s="410"/>
      <c r="AC14" s="410"/>
      <c r="AD14" s="409"/>
      <c r="AE14" s="414"/>
      <c r="AF14" s="415"/>
      <c r="AG14" s="415"/>
      <c r="AH14" s="415"/>
      <c r="AI14" s="415"/>
      <c r="AJ14" s="415"/>
      <c r="AK14" s="415"/>
      <c r="AL14" s="415"/>
      <c r="AM14" s="415"/>
      <c r="AN14" s="416"/>
      <c r="AO14" s="423"/>
      <c r="AP14" s="424"/>
      <c r="AQ14" s="424"/>
      <c r="AR14" s="424"/>
      <c r="AS14" s="424"/>
      <c r="AT14" s="424"/>
      <c r="AU14" s="424"/>
      <c r="AV14" s="424"/>
      <c r="AW14" s="425"/>
      <c r="AX14" s="64"/>
      <c r="AY14" s="64"/>
      <c r="AZ14" s="64"/>
    </row>
    <row r="15" spans="1:52" s="9" customFormat="1" ht="14" customHeight="1" x14ac:dyDescent="0.2">
      <c r="A15" s="64"/>
      <c r="B15" s="408"/>
      <c r="C15" s="409"/>
      <c r="D15" s="408"/>
      <c r="E15" s="410"/>
      <c r="F15" s="410"/>
      <c r="G15" s="410"/>
      <c r="H15" s="410"/>
      <c r="I15" s="410"/>
      <c r="J15" s="410"/>
      <c r="K15" s="410"/>
      <c r="L15" s="410"/>
      <c r="M15" s="410"/>
      <c r="N15" s="410"/>
      <c r="O15" s="410"/>
      <c r="P15" s="410"/>
      <c r="Q15" s="410"/>
      <c r="R15" s="409"/>
      <c r="S15" s="408"/>
      <c r="T15" s="410"/>
      <c r="U15" s="410"/>
      <c r="V15" s="410"/>
      <c r="W15" s="410"/>
      <c r="X15" s="410"/>
      <c r="Y15" s="410"/>
      <c r="Z15" s="410"/>
      <c r="AA15" s="410"/>
      <c r="AB15" s="410"/>
      <c r="AC15" s="410"/>
      <c r="AD15" s="409"/>
      <c r="AE15" s="414"/>
      <c r="AF15" s="415"/>
      <c r="AG15" s="415"/>
      <c r="AH15" s="415"/>
      <c r="AI15" s="415"/>
      <c r="AJ15" s="415"/>
      <c r="AK15" s="415"/>
      <c r="AL15" s="415"/>
      <c r="AM15" s="415"/>
      <c r="AN15" s="416"/>
      <c r="AO15" s="423"/>
      <c r="AP15" s="424"/>
      <c r="AQ15" s="424"/>
      <c r="AR15" s="424"/>
      <c r="AS15" s="424"/>
      <c r="AT15" s="424"/>
      <c r="AU15" s="424"/>
      <c r="AV15" s="424"/>
      <c r="AW15" s="425"/>
      <c r="AX15" s="64"/>
      <c r="AY15" s="64"/>
      <c r="AZ15" s="64"/>
    </row>
    <row r="16" spans="1:52" s="9" customFormat="1" ht="14" customHeight="1" x14ac:dyDescent="0.2">
      <c r="A16" s="64"/>
      <c r="B16" s="396"/>
      <c r="C16" s="398"/>
      <c r="D16" s="396"/>
      <c r="E16" s="397"/>
      <c r="F16" s="397"/>
      <c r="G16" s="397"/>
      <c r="H16" s="397"/>
      <c r="I16" s="397"/>
      <c r="J16" s="397"/>
      <c r="K16" s="397"/>
      <c r="L16" s="397"/>
      <c r="M16" s="397"/>
      <c r="N16" s="397"/>
      <c r="O16" s="397"/>
      <c r="P16" s="397"/>
      <c r="Q16" s="397"/>
      <c r="R16" s="398"/>
      <c r="S16" s="396"/>
      <c r="T16" s="397"/>
      <c r="U16" s="397"/>
      <c r="V16" s="397"/>
      <c r="W16" s="397"/>
      <c r="X16" s="397"/>
      <c r="Y16" s="397"/>
      <c r="Z16" s="397"/>
      <c r="AA16" s="397"/>
      <c r="AB16" s="397"/>
      <c r="AC16" s="397"/>
      <c r="AD16" s="398"/>
      <c r="AE16" s="417"/>
      <c r="AF16" s="418"/>
      <c r="AG16" s="418"/>
      <c r="AH16" s="418"/>
      <c r="AI16" s="418"/>
      <c r="AJ16" s="418"/>
      <c r="AK16" s="418"/>
      <c r="AL16" s="418"/>
      <c r="AM16" s="418"/>
      <c r="AN16" s="419"/>
      <c r="AO16" s="426"/>
      <c r="AP16" s="427"/>
      <c r="AQ16" s="427"/>
      <c r="AR16" s="427"/>
      <c r="AS16" s="427"/>
      <c r="AT16" s="427"/>
      <c r="AU16" s="427"/>
      <c r="AV16" s="427"/>
      <c r="AW16" s="428"/>
      <c r="AX16" s="64"/>
      <c r="AY16" s="64"/>
      <c r="AZ16" s="64"/>
    </row>
    <row r="17" spans="1:52" s="9" customFormat="1" ht="14" customHeight="1" x14ac:dyDescent="0.2">
      <c r="A17" s="64"/>
      <c r="B17" s="393"/>
      <c r="C17" s="395"/>
      <c r="D17" s="393"/>
      <c r="E17" s="394"/>
      <c r="F17" s="394"/>
      <c r="G17" s="394"/>
      <c r="H17" s="394"/>
      <c r="I17" s="394"/>
      <c r="J17" s="394"/>
      <c r="K17" s="394"/>
      <c r="L17" s="394"/>
      <c r="M17" s="394"/>
      <c r="N17" s="394"/>
      <c r="O17" s="394"/>
      <c r="P17" s="394"/>
      <c r="Q17" s="394"/>
      <c r="R17" s="395"/>
      <c r="S17" s="393"/>
      <c r="T17" s="394"/>
      <c r="U17" s="394"/>
      <c r="V17" s="394"/>
      <c r="W17" s="394"/>
      <c r="X17" s="394"/>
      <c r="Y17" s="394"/>
      <c r="Z17" s="394"/>
      <c r="AA17" s="394"/>
      <c r="AB17" s="394"/>
      <c r="AC17" s="394"/>
      <c r="AD17" s="395"/>
      <c r="AE17" s="411"/>
      <c r="AF17" s="412"/>
      <c r="AG17" s="412"/>
      <c r="AH17" s="412"/>
      <c r="AI17" s="412"/>
      <c r="AJ17" s="412"/>
      <c r="AK17" s="412"/>
      <c r="AL17" s="412"/>
      <c r="AM17" s="412"/>
      <c r="AN17" s="413"/>
      <c r="AO17" s="420"/>
      <c r="AP17" s="421"/>
      <c r="AQ17" s="421"/>
      <c r="AR17" s="421"/>
      <c r="AS17" s="421"/>
      <c r="AT17" s="421"/>
      <c r="AU17" s="421"/>
      <c r="AV17" s="421"/>
      <c r="AW17" s="422"/>
      <c r="AX17" s="64"/>
      <c r="AY17" s="64"/>
      <c r="AZ17" s="64"/>
    </row>
    <row r="18" spans="1:52" s="11" customFormat="1" ht="14" customHeight="1" x14ac:dyDescent="0.2">
      <c r="A18" s="64"/>
      <c r="B18" s="408"/>
      <c r="C18" s="409"/>
      <c r="D18" s="408"/>
      <c r="E18" s="410"/>
      <c r="F18" s="410"/>
      <c r="G18" s="410"/>
      <c r="H18" s="410"/>
      <c r="I18" s="410"/>
      <c r="J18" s="410"/>
      <c r="K18" s="410"/>
      <c r="L18" s="410"/>
      <c r="M18" s="410"/>
      <c r="N18" s="410"/>
      <c r="O18" s="410"/>
      <c r="P18" s="410"/>
      <c r="Q18" s="410"/>
      <c r="R18" s="409"/>
      <c r="S18" s="408"/>
      <c r="T18" s="410"/>
      <c r="U18" s="410"/>
      <c r="V18" s="410"/>
      <c r="W18" s="410"/>
      <c r="X18" s="410"/>
      <c r="Y18" s="410"/>
      <c r="Z18" s="410"/>
      <c r="AA18" s="410"/>
      <c r="AB18" s="410"/>
      <c r="AC18" s="410"/>
      <c r="AD18" s="409"/>
      <c r="AE18" s="414"/>
      <c r="AF18" s="415"/>
      <c r="AG18" s="415"/>
      <c r="AH18" s="415"/>
      <c r="AI18" s="415"/>
      <c r="AJ18" s="415"/>
      <c r="AK18" s="415"/>
      <c r="AL18" s="415"/>
      <c r="AM18" s="415"/>
      <c r="AN18" s="416"/>
      <c r="AO18" s="423"/>
      <c r="AP18" s="424"/>
      <c r="AQ18" s="424"/>
      <c r="AR18" s="424"/>
      <c r="AS18" s="424"/>
      <c r="AT18" s="424"/>
      <c r="AU18" s="424"/>
      <c r="AV18" s="424"/>
      <c r="AW18" s="425"/>
      <c r="AX18" s="64"/>
      <c r="AY18" s="64"/>
      <c r="AZ18" s="64"/>
    </row>
    <row r="19" spans="1:52" s="9" customFormat="1" ht="14" customHeight="1" x14ac:dyDescent="0.2">
      <c r="A19" s="64"/>
      <c r="B19" s="408"/>
      <c r="C19" s="409"/>
      <c r="D19" s="408"/>
      <c r="E19" s="410"/>
      <c r="F19" s="410"/>
      <c r="G19" s="410"/>
      <c r="H19" s="410"/>
      <c r="I19" s="410"/>
      <c r="J19" s="410"/>
      <c r="K19" s="410"/>
      <c r="L19" s="410"/>
      <c r="M19" s="410"/>
      <c r="N19" s="410"/>
      <c r="O19" s="410"/>
      <c r="P19" s="410"/>
      <c r="Q19" s="410"/>
      <c r="R19" s="409"/>
      <c r="S19" s="408"/>
      <c r="T19" s="410"/>
      <c r="U19" s="410"/>
      <c r="V19" s="410"/>
      <c r="W19" s="410"/>
      <c r="X19" s="410"/>
      <c r="Y19" s="410"/>
      <c r="Z19" s="410"/>
      <c r="AA19" s="410"/>
      <c r="AB19" s="410"/>
      <c r="AC19" s="410"/>
      <c r="AD19" s="409"/>
      <c r="AE19" s="414"/>
      <c r="AF19" s="415"/>
      <c r="AG19" s="415"/>
      <c r="AH19" s="415"/>
      <c r="AI19" s="415"/>
      <c r="AJ19" s="415"/>
      <c r="AK19" s="415"/>
      <c r="AL19" s="415"/>
      <c r="AM19" s="415"/>
      <c r="AN19" s="416"/>
      <c r="AO19" s="423"/>
      <c r="AP19" s="424"/>
      <c r="AQ19" s="424"/>
      <c r="AR19" s="424"/>
      <c r="AS19" s="424"/>
      <c r="AT19" s="424"/>
      <c r="AU19" s="424"/>
      <c r="AV19" s="424"/>
      <c r="AW19" s="425"/>
      <c r="AX19" s="64"/>
      <c r="AY19" s="64"/>
      <c r="AZ19" s="64"/>
    </row>
    <row r="20" spans="1:52" s="9" customFormat="1" ht="14" customHeight="1" x14ac:dyDescent="0.2">
      <c r="A20" s="64"/>
      <c r="B20" s="396"/>
      <c r="C20" s="398"/>
      <c r="D20" s="396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7"/>
      <c r="R20" s="398"/>
      <c r="S20" s="396"/>
      <c r="T20" s="397"/>
      <c r="U20" s="397"/>
      <c r="V20" s="397"/>
      <c r="W20" s="397"/>
      <c r="X20" s="397"/>
      <c r="Y20" s="397"/>
      <c r="Z20" s="397"/>
      <c r="AA20" s="397"/>
      <c r="AB20" s="397"/>
      <c r="AC20" s="397"/>
      <c r="AD20" s="398"/>
      <c r="AE20" s="417"/>
      <c r="AF20" s="418"/>
      <c r="AG20" s="418"/>
      <c r="AH20" s="418"/>
      <c r="AI20" s="418"/>
      <c r="AJ20" s="418"/>
      <c r="AK20" s="418"/>
      <c r="AL20" s="418"/>
      <c r="AM20" s="418"/>
      <c r="AN20" s="419"/>
      <c r="AO20" s="426"/>
      <c r="AP20" s="427"/>
      <c r="AQ20" s="427"/>
      <c r="AR20" s="427"/>
      <c r="AS20" s="427"/>
      <c r="AT20" s="427"/>
      <c r="AU20" s="427"/>
      <c r="AV20" s="427"/>
      <c r="AW20" s="428"/>
      <c r="AX20" s="64"/>
      <c r="AY20" s="64"/>
      <c r="AZ20" s="64"/>
    </row>
    <row r="21" spans="1:52" s="9" customFormat="1" ht="14" customHeight="1" x14ac:dyDescent="0.2">
      <c r="A21" s="64"/>
      <c r="B21" s="393"/>
      <c r="C21" s="395"/>
      <c r="D21" s="393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5"/>
      <c r="S21" s="393"/>
      <c r="T21" s="394"/>
      <c r="U21" s="394"/>
      <c r="V21" s="394"/>
      <c r="W21" s="394"/>
      <c r="X21" s="394"/>
      <c r="Y21" s="394"/>
      <c r="Z21" s="394"/>
      <c r="AA21" s="394"/>
      <c r="AB21" s="394"/>
      <c r="AC21" s="394"/>
      <c r="AD21" s="395"/>
      <c r="AE21" s="411"/>
      <c r="AF21" s="412"/>
      <c r="AG21" s="412"/>
      <c r="AH21" s="412"/>
      <c r="AI21" s="412"/>
      <c r="AJ21" s="412"/>
      <c r="AK21" s="412"/>
      <c r="AL21" s="412"/>
      <c r="AM21" s="412"/>
      <c r="AN21" s="413"/>
      <c r="AO21" s="420"/>
      <c r="AP21" s="421"/>
      <c r="AQ21" s="421"/>
      <c r="AR21" s="421"/>
      <c r="AS21" s="421"/>
      <c r="AT21" s="421"/>
      <c r="AU21" s="421"/>
      <c r="AV21" s="421"/>
      <c r="AW21" s="422"/>
      <c r="AX21" s="64"/>
      <c r="AY21" s="64"/>
      <c r="AZ21" s="64"/>
    </row>
    <row r="22" spans="1:52" s="9" customFormat="1" ht="14" customHeight="1" x14ac:dyDescent="0.2">
      <c r="A22" s="64"/>
      <c r="B22" s="408"/>
      <c r="C22" s="409"/>
      <c r="D22" s="408"/>
      <c r="E22" s="410"/>
      <c r="F22" s="410"/>
      <c r="G22" s="410"/>
      <c r="H22" s="410"/>
      <c r="I22" s="410"/>
      <c r="J22" s="410"/>
      <c r="K22" s="410"/>
      <c r="L22" s="410"/>
      <c r="M22" s="410"/>
      <c r="N22" s="410"/>
      <c r="O22" s="410"/>
      <c r="P22" s="410"/>
      <c r="Q22" s="410"/>
      <c r="R22" s="409"/>
      <c r="S22" s="408"/>
      <c r="T22" s="410"/>
      <c r="U22" s="410"/>
      <c r="V22" s="410"/>
      <c r="W22" s="410"/>
      <c r="X22" s="410"/>
      <c r="Y22" s="410"/>
      <c r="Z22" s="410"/>
      <c r="AA22" s="410"/>
      <c r="AB22" s="410"/>
      <c r="AC22" s="410"/>
      <c r="AD22" s="409"/>
      <c r="AE22" s="414"/>
      <c r="AF22" s="415"/>
      <c r="AG22" s="415"/>
      <c r="AH22" s="415"/>
      <c r="AI22" s="415"/>
      <c r="AJ22" s="415"/>
      <c r="AK22" s="415"/>
      <c r="AL22" s="415"/>
      <c r="AM22" s="415"/>
      <c r="AN22" s="416"/>
      <c r="AO22" s="423"/>
      <c r="AP22" s="424"/>
      <c r="AQ22" s="424"/>
      <c r="AR22" s="424"/>
      <c r="AS22" s="424"/>
      <c r="AT22" s="424"/>
      <c r="AU22" s="424"/>
      <c r="AV22" s="424"/>
      <c r="AW22" s="425"/>
      <c r="AX22" s="64"/>
      <c r="AY22" s="64"/>
      <c r="AZ22" s="64"/>
    </row>
    <row r="23" spans="1:52" s="9" customFormat="1" ht="14" customHeight="1" x14ac:dyDescent="0.2">
      <c r="A23" s="64"/>
      <c r="B23" s="408"/>
      <c r="C23" s="409"/>
      <c r="D23" s="408"/>
      <c r="E23" s="410"/>
      <c r="F23" s="410"/>
      <c r="G23" s="410"/>
      <c r="H23" s="410"/>
      <c r="I23" s="410"/>
      <c r="J23" s="410"/>
      <c r="K23" s="410"/>
      <c r="L23" s="410"/>
      <c r="M23" s="410"/>
      <c r="N23" s="410"/>
      <c r="O23" s="410"/>
      <c r="P23" s="410"/>
      <c r="Q23" s="410"/>
      <c r="R23" s="409"/>
      <c r="S23" s="408"/>
      <c r="T23" s="410"/>
      <c r="U23" s="410"/>
      <c r="V23" s="410"/>
      <c r="W23" s="410"/>
      <c r="X23" s="410"/>
      <c r="Y23" s="410"/>
      <c r="Z23" s="410"/>
      <c r="AA23" s="410"/>
      <c r="AB23" s="410"/>
      <c r="AC23" s="410"/>
      <c r="AD23" s="409"/>
      <c r="AE23" s="414"/>
      <c r="AF23" s="415"/>
      <c r="AG23" s="415"/>
      <c r="AH23" s="415"/>
      <c r="AI23" s="415"/>
      <c r="AJ23" s="415"/>
      <c r="AK23" s="415"/>
      <c r="AL23" s="415"/>
      <c r="AM23" s="415"/>
      <c r="AN23" s="416"/>
      <c r="AO23" s="423"/>
      <c r="AP23" s="424"/>
      <c r="AQ23" s="424"/>
      <c r="AR23" s="424"/>
      <c r="AS23" s="424"/>
      <c r="AT23" s="424"/>
      <c r="AU23" s="424"/>
      <c r="AV23" s="424"/>
      <c r="AW23" s="425"/>
      <c r="AX23" s="64"/>
      <c r="AY23" s="64"/>
      <c r="AZ23" s="64"/>
    </row>
    <row r="24" spans="1:52" s="9" customFormat="1" ht="14" customHeight="1" x14ac:dyDescent="0.2">
      <c r="A24" s="64"/>
      <c r="B24" s="396"/>
      <c r="C24" s="398"/>
      <c r="D24" s="396"/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7"/>
      <c r="Q24" s="397"/>
      <c r="R24" s="398"/>
      <c r="S24" s="396"/>
      <c r="T24" s="397"/>
      <c r="U24" s="397"/>
      <c r="V24" s="397"/>
      <c r="W24" s="397"/>
      <c r="X24" s="397"/>
      <c r="Y24" s="397"/>
      <c r="Z24" s="397"/>
      <c r="AA24" s="397"/>
      <c r="AB24" s="397"/>
      <c r="AC24" s="397"/>
      <c r="AD24" s="398"/>
      <c r="AE24" s="417"/>
      <c r="AF24" s="418"/>
      <c r="AG24" s="418"/>
      <c r="AH24" s="418"/>
      <c r="AI24" s="418"/>
      <c r="AJ24" s="418"/>
      <c r="AK24" s="418"/>
      <c r="AL24" s="418"/>
      <c r="AM24" s="418"/>
      <c r="AN24" s="419"/>
      <c r="AO24" s="426"/>
      <c r="AP24" s="427"/>
      <c r="AQ24" s="427"/>
      <c r="AR24" s="427"/>
      <c r="AS24" s="427"/>
      <c r="AT24" s="427"/>
      <c r="AU24" s="427"/>
      <c r="AV24" s="427"/>
      <c r="AW24" s="428"/>
      <c r="AX24" s="64"/>
      <c r="AY24" s="64"/>
      <c r="AZ24" s="64"/>
    </row>
    <row r="25" spans="1:52" s="9" customFormat="1" ht="14" customHeight="1" x14ac:dyDescent="0.2">
      <c r="A25" s="64"/>
      <c r="B25" s="393"/>
      <c r="C25" s="395"/>
      <c r="D25" s="393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5"/>
      <c r="S25" s="393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5"/>
      <c r="AE25" s="411"/>
      <c r="AF25" s="412"/>
      <c r="AG25" s="412"/>
      <c r="AH25" s="412"/>
      <c r="AI25" s="412"/>
      <c r="AJ25" s="412"/>
      <c r="AK25" s="412"/>
      <c r="AL25" s="412"/>
      <c r="AM25" s="412"/>
      <c r="AN25" s="413"/>
      <c r="AO25" s="420"/>
      <c r="AP25" s="421"/>
      <c r="AQ25" s="421"/>
      <c r="AR25" s="421"/>
      <c r="AS25" s="421"/>
      <c r="AT25" s="421"/>
      <c r="AU25" s="421"/>
      <c r="AV25" s="421"/>
      <c r="AW25" s="422"/>
      <c r="AX25" s="64"/>
      <c r="AY25" s="64"/>
      <c r="AZ25" s="64"/>
    </row>
    <row r="26" spans="1:52" s="9" customFormat="1" ht="14" customHeight="1" x14ac:dyDescent="0.2">
      <c r="A26" s="64"/>
      <c r="B26" s="408"/>
      <c r="C26" s="409"/>
      <c r="D26" s="408"/>
      <c r="E26" s="410"/>
      <c r="F26" s="410"/>
      <c r="G26" s="410"/>
      <c r="H26" s="410"/>
      <c r="I26" s="410"/>
      <c r="J26" s="410"/>
      <c r="K26" s="410"/>
      <c r="L26" s="410"/>
      <c r="M26" s="410"/>
      <c r="N26" s="410"/>
      <c r="O26" s="410"/>
      <c r="P26" s="410"/>
      <c r="Q26" s="410"/>
      <c r="R26" s="409"/>
      <c r="S26" s="408"/>
      <c r="T26" s="410"/>
      <c r="U26" s="410"/>
      <c r="V26" s="410"/>
      <c r="W26" s="410"/>
      <c r="X26" s="410"/>
      <c r="Y26" s="410"/>
      <c r="Z26" s="410"/>
      <c r="AA26" s="410"/>
      <c r="AB26" s="410"/>
      <c r="AC26" s="410"/>
      <c r="AD26" s="409"/>
      <c r="AE26" s="414"/>
      <c r="AF26" s="415"/>
      <c r="AG26" s="415"/>
      <c r="AH26" s="415"/>
      <c r="AI26" s="415"/>
      <c r="AJ26" s="415"/>
      <c r="AK26" s="415"/>
      <c r="AL26" s="415"/>
      <c r="AM26" s="415"/>
      <c r="AN26" s="416"/>
      <c r="AO26" s="423"/>
      <c r="AP26" s="424"/>
      <c r="AQ26" s="424"/>
      <c r="AR26" s="424"/>
      <c r="AS26" s="424"/>
      <c r="AT26" s="424"/>
      <c r="AU26" s="424"/>
      <c r="AV26" s="424"/>
      <c r="AW26" s="425"/>
      <c r="AX26" s="64"/>
      <c r="AY26" s="64"/>
      <c r="AZ26" s="64"/>
    </row>
    <row r="27" spans="1:52" s="9" customFormat="1" ht="14" customHeight="1" x14ac:dyDescent="0.2">
      <c r="A27" s="64"/>
      <c r="B27" s="408"/>
      <c r="C27" s="409"/>
      <c r="D27" s="408"/>
      <c r="E27" s="410"/>
      <c r="F27" s="410"/>
      <c r="G27" s="410"/>
      <c r="H27" s="410"/>
      <c r="I27" s="410"/>
      <c r="J27" s="410"/>
      <c r="K27" s="410"/>
      <c r="L27" s="410"/>
      <c r="M27" s="410"/>
      <c r="N27" s="410"/>
      <c r="O27" s="410"/>
      <c r="P27" s="410"/>
      <c r="Q27" s="410"/>
      <c r="R27" s="409"/>
      <c r="S27" s="408"/>
      <c r="T27" s="410"/>
      <c r="U27" s="410"/>
      <c r="V27" s="410"/>
      <c r="W27" s="410"/>
      <c r="X27" s="410"/>
      <c r="Y27" s="410"/>
      <c r="Z27" s="410"/>
      <c r="AA27" s="410"/>
      <c r="AB27" s="410"/>
      <c r="AC27" s="410"/>
      <c r="AD27" s="409"/>
      <c r="AE27" s="414"/>
      <c r="AF27" s="415"/>
      <c r="AG27" s="415"/>
      <c r="AH27" s="415"/>
      <c r="AI27" s="415"/>
      <c r="AJ27" s="415"/>
      <c r="AK27" s="415"/>
      <c r="AL27" s="415"/>
      <c r="AM27" s="415"/>
      <c r="AN27" s="416"/>
      <c r="AO27" s="423"/>
      <c r="AP27" s="424"/>
      <c r="AQ27" s="424"/>
      <c r="AR27" s="424"/>
      <c r="AS27" s="424"/>
      <c r="AT27" s="424"/>
      <c r="AU27" s="424"/>
      <c r="AV27" s="424"/>
      <c r="AW27" s="425"/>
      <c r="AX27" s="64"/>
      <c r="AY27" s="64"/>
      <c r="AZ27" s="64"/>
    </row>
    <row r="28" spans="1:52" s="9" customFormat="1" ht="14" customHeight="1" x14ac:dyDescent="0.2">
      <c r="A28" s="64"/>
      <c r="B28" s="396"/>
      <c r="C28" s="398"/>
      <c r="D28" s="396"/>
      <c r="E28" s="397"/>
      <c r="F28" s="397"/>
      <c r="G28" s="397"/>
      <c r="H28" s="397"/>
      <c r="I28" s="397"/>
      <c r="J28" s="397"/>
      <c r="K28" s="397"/>
      <c r="L28" s="397"/>
      <c r="M28" s="397"/>
      <c r="N28" s="397"/>
      <c r="O28" s="397"/>
      <c r="P28" s="397"/>
      <c r="Q28" s="397"/>
      <c r="R28" s="398"/>
      <c r="S28" s="396"/>
      <c r="T28" s="397"/>
      <c r="U28" s="397"/>
      <c r="V28" s="397"/>
      <c r="W28" s="397"/>
      <c r="X28" s="397"/>
      <c r="Y28" s="397"/>
      <c r="Z28" s="397"/>
      <c r="AA28" s="397"/>
      <c r="AB28" s="397"/>
      <c r="AC28" s="397"/>
      <c r="AD28" s="398"/>
      <c r="AE28" s="417"/>
      <c r="AF28" s="418"/>
      <c r="AG28" s="418"/>
      <c r="AH28" s="418"/>
      <c r="AI28" s="418"/>
      <c r="AJ28" s="418"/>
      <c r="AK28" s="418"/>
      <c r="AL28" s="418"/>
      <c r="AM28" s="418"/>
      <c r="AN28" s="419"/>
      <c r="AO28" s="426"/>
      <c r="AP28" s="427"/>
      <c r="AQ28" s="427"/>
      <c r="AR28" s="427"/>
      <c r="AS28" s="427"/>
      <c r="AT28" s="427"/>
      <c r="AU28" s="427"/>
      <c r="AV28" s="427"/>
      <c r="AW28" s="428"/>
      <c r="AX28" s="64"/>
      <c r="AY28" s="64"/>
      <c r="AZ28" s="64"/>
    </row>
    <row r="29" spans="1:52" s="9" customFormat="1" ht="14" customHeight="1" x14ac:dyDescent="0.2">
      <c r="A29" s="64"/>
      <c r="B29" s="393"/>
      <c r="C29" s="395"/>
      <c r="D29" s="393"/>
      <c r="E29" s="394"/>
      <c r="F29" s="394"/>
      <c r="G29" s="394"/>
      <c r="H29" s="394"/>
      <c r="I29" s="394"/>
      <c r="J29" s="394"/>
      <c r="K29" s="394"/>
      <c r="L29" s="394"/>
      <c r="M29" s="394"/>
      <c r="N29" s="394"/>
      <c r="O29" s="394"/>
      <c r="P29" s="394"/>
      <c r="Q29" s="394"/>
      <c r="R29" s="395"/>
      <c r="S29" s="393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5"/>
      <c r="AE29" s="411"/>
      <c r="AF29" s="412"/>
      <c r="AG29" s="412"/>
      <c r="AH29" s="412"/>
      <c r="AI29" s="412"/>
      <c r="AJ29" s="412"/>
      <c r="AK29" s="412"/>
      <c r="AL29" s="412"/>
      <c r="AM29" s="412"/>
      <c r="AN29" s="413"/>
      <c r="AO29" s="420"/>
      <c r="AP29" s="421"/>
      <c r="AQ29" s="421"/>
      <c r="AR29" s="421"/>
      <c r="AS29" s="421"/>
      <c r="AT29" s="421"/>
      <c r="AU29" s="421"/>
      <c r="AV29" s="421"/>
      <c r="AW29" s="422"/>
      <c r="AX29" s="64"/>
      <c r="AY29" s="64"/>
      <c r="AZ29" s="64"/>
    </row>
    <row r="30" spans="1:52" s="9" customFormat="1" ht="14" customHeight="1" x14ac:dyDescent="0.2">
      <c r="A30" s="64"/>
      <c r="B30" s="408"/>
      <c r="C30" s="409"/>
      <c r="D30" s="408"/>
      <c r="E30" s="410"/>
      <c r="F30" s="410"/>
      <c r="G30" s="410"/>
      <c r="H30" s="410"/>
      <c r="I30" s="410"/>
      <c r="J30" s="410"/>
      <c r="K30" s="410"/>
      <c r="L30" s="410"/>
      <c r="M30" s="410"/>
      <c r="N30" s="410"/>
      <c r="O30" s="410"/>
      <c r="P30" s="410"/>
      <c r="Q30" s="410"/>
      <c r="R30" s="409"/>
      <c r="S30" s="408"/>
      <c r="T30" s="410"/>
      <c r="U30" s="410"/>
      <c r="V30" s="410"/>
      <c r="W30" s="410"/>
      <c r="X30" s="410"/>
      <c r="Y30" s="410"/>
      <c r="Z30" s="410"/>
      <c r="AA30" s="410"/>
      <c r="AB30" s="410"/>
      <c r="AC30" s="410"/>
      <c r="AD30" s="409"/>
      <c r="AE30" s="414"/>
      <c r="AF30" s="415"/>
      <c r="AG30" s="415"/>
      <c r="AH30" s="415"/>
      <c r="AI30" s="415"/>
      <c r="AJ30" s="415"/>
      <c r="AK30" s="415"/>
      <c r="AL30" s="415"/>
      <c r="AM30" s="415"/>
      <c r="AN30" s="416"/>
      <c r="AO30" s="423"/>
      <c r="AP30" s="424"/>
      <c r="AQ30" s="424"/>
      <c r="AR30" s="424"/>
      <c r="AS30" s="424"/>
      <c r="AT30" s="424"/>
      <c r="AU30" s="424"/>
      <c r="AV30" s="424"/>
      <c r="AW30" s="425"/>
      <c r="AX30" s="64"/>
      <c r="AY30" s="64"/>
      <c r="AZ30" s="64"/>
    </row>
    <row r="31" spans="1:52" s="9" customFormat="1" ht="14" customHeight="1" x14ac:dyDescent="0.2">
      <c r="A31" s="64"/>
      <c r="B31" s="408"/>
      <c r="C31" s="409"/>
      <c r="D31" s="408"/>
      <c r="E31" s="410"/>
      <c r="F31" s="410"/>
      <c r="G31" s="410"/>
      <c r="H31" s="410"/>
      <c r="I31" s="410"/>
      <c r="J31" s="410"/>
      <c r="K31" s="410"/>
      <c r="L31" s="410"/>
      <c r="M31" s="410"/>
      <c r="N31" s="410"/>
      <c r="O31" s="410"/>
      <c r="P31" s="410"/>
      <c r="Q31" s="410"/>
      <c r="R31" s="409"/>
      <c r="S31" s="408"/>
      <c r="T31" s="410"/>
      <c r="U31" s="410"/>
      <c r="V31" s="410"/>
      <c r="W31" s="410"/>
      <c r="X31" s="410"/>
      <c r="Y31" s="410"/>
      <c r="Z31" s="410"/>
      <c r="AA31" s="410"/>
      <c r="AB31" s="410"/>
      <c r="AC31" s="410"/>
      <c r="AD31" s="409"/>
      <c r="AE31" s="414"/>
      <c r="AF31" s="415"/>
      <c r="AG31" s="415"/>
      <c r="AH31" s="415"/>
      <c r="AI31" s="415"/>
      <c r="AJ31" s="415"/>
      <c r="AK31" s="415"/>
      <c r="AL31" s="415"/>
      <c r="AM31" s="415"/>
      <c r="AN31" s="416"/>
      <c r="AO31" s="423"/>
      <c r="AP31" s="424"/>
      <c r="AQ31" s="424"/>
      <c r="AR31" s="424"/>
      <c r="AS31" s="424"/>
      <c r="AT31" s="424"/>
      <c r="AU31" s="424"/>
      <c r="AV31" s="424"/>
      <c r="AW31" s="425"/>
      <c r="AX31" s="64"/>
      <c r="AY31" s="64"/>
      <c r="AZ31" s="64"/>
    </row>
    <row r="32" spans="1:52" s="9" customFormat="1" ht="14" customHeight="1" x14ac:dyDescent="0.2">
      <c r="A32" s="64"/>
      <c r="B32" s="396"/>
      <c r="C32" s="398"/>
      <c r="D32" s="396"/>
      <c r="E32" s="397"/>
      <c r="F32" s="397"/>
      <c r="G32" s="397"/>
      <c r="H32" s="397"/>
      <c r="I32" s="397"/>
      <c r="J32" s="397"/>
      <c r="K32" s="397"/>
      <c r="L32" s="397"/>
      <c r="M32" s="397"/>
      <c r="N32" s="397"/>
      <c r="O32" s="397"/>
      <c r="P32" s="397"/>
      <c r="Q32" s="397"/>
      <c r="R32" s="398"/>
      <c r="S32" s="396"/>
      <c r="T32" s="397"/>
      <c r="U32" s="397"/>
      <c r="V32" s="397"/>
      <c r="W32" s="397"/>
      <c r="X32" s="397"/>
      <c r="Y32" s="397"/>
      <c r="Z32" s="397"/>
      <c r="AA32" s="397"/>
      <c r="AB32" s="397"/>
      <c r="AC32" s="397"/>
      <c r="AD32" s="398"/>
      <c r="AE32" s="417"/>
      <c r="AF32" s="418"/>
      <c r="AG32" s="418"/>
      <c r="AH32" s="418"/>
      <c r="AI32" s="418"/>
      <c r="AJ32" s="418"/>
      <c r="AK32" s="418"/>
      <c r="AL32" s="418"/>
      <c r="AM32" s="418"/>
      <c r="AN32" s="419"/>
      <c r="AO32" s="426"/>
      <c r="AP32" s="427"/>
      <c r="AQ32" s="427"/>
      <c r="AR32" s="427"/>
      <c r="AS32" s="427"/>
      <c r="AT32" s="427"/>
      <c r="AU32" s="427"/>
      <c r="AV32" s="427"/>
      <c r="AW32" s="428"/>
      <c r="AX32" s="64"/>
      <c r="AY32" s="64"/>
      <c r="AZ32" s="64"/>
    </row>
    <row r="33" spans="1:122" s="9" customFormat="1" ht="14" customHeight="1" x14ac:dyDescent="0.2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429">
        <f>AO9+AO13+AO17+AO21+AO25+AO29</f>
        <v>0</v>
      </c>
      <c r="AP33" s="429"/>
      <c r="AQ33" s="429"/>
      <c r="AR33" s="429"/>
      <c r="AS33" s="429"/>
      <c r="AT33" s="429"/>
      <c r="AU33" s="429"/>
      <c r="AV33" s="429"/>
      <c r="AW33" s="429"/>
      <c r="AX33" s="64"/>
      <c r="AY33" s="64"/>
      <c r="AZ33" s="64"/>
    </row>
    <row r="34" spans="1:122" s="9" customFormat="1" ht="14" customHeight="1" x14ac:dyDescent="0.2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429"/>
      <c r="AP34" s="429"/>
      <c r="AQ34" s="429"/>
      <c r="AR34" s="429"/>
      <c r="AS34" s="429"/>
      <c r="AT34" s="429"/>
      <c r="AU34" s="429"/>
      <c r="AV34" s="429"/>
      <c r="AW34" s="429"/>
      <c r="AX34" s="64"/>
      <c r="AY34" s="64"/>
      <c r="AZ34" s="64"/>
    </row>
    <row r="35" spans="1:122" s="9" customFormat="1" ht="14" customHeight="1" x14ac:dyDescent="0.2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</row>
    <row r="36" spans="1:122" s="11" customFormat="1" ht="14" customHeight="1" x14ac:dyDescent="0.2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9"/>
      <c r="BB36" s="9"/>
      <c r="BC36" s="9"/>
      <c r="BD36" s="9"/>
      <c r="BE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</row>
    <row r="37" spans="1:122" s="11" customFormat="1" ht="14" customHeight="1" x14ac:dyDescent="0.2">
      <c r="A37" s="9"/>
      <c r="B37" s="9"/>
      <c r="C37" s="9"/>
      <c r="AX37" s="9"/>
      <c r="AY37" s="9"/>
      <c r="AZ37" s="9"/>
      <c r="BA37" s="9"/>
      <c r="BB37" s="9"/>
      <c r="BC37" s="9"/>
      <c r="BD37" s="9"/>
      <c r="BE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</row>
    <row r="38" spans="1:122" s="11" customFormat="1" ht="14" customHeight="1" x14ac:dyDescent="0.2">
      <c r="A38" s="9"/>
      <c r="B38" s="9"/>
      <c r="C38" s="9"/>
      <c r="AX38" s="9"/>
      <c r="AY38" s="9"/>
      <c r="AZ38" s="9"/>
      <c r="BA38" s="9"/>
      <c r="BB38" s="9"/>
      <c r="BC38" s="9"/>
      <c r="BD38" s="9"/>
      <c r="BE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</row>
    <row r="39" spans="1:122" s="11" customFormat="1" ht="14" customHeight="1" x14ac:dyDescent="0.2">
      <c r="A39" s="9"/>
      <c r="B39" s="9"/>
      <c r="C39" s="9"/>
      <c r="AX39" s="9"/>
      <c r="AY39" s="9"/>
      <c r="AZ39" s="9"/>
      <c r="BA39" s="9"/>
      <c r="BB39" s="9"/>
      <c r="BC39" s="9"/>
      <c r="BD39" s="9"/>
      <c r="BE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</row>
    <row r="40" spans="1:122" s="11" customFormat="1" ht="14" customHeight="1" x14ac:dyDescent="0.2">
      <c r="A40" s="9"/>
      <c r="B40" s="9"/>
      <c r="C40" s="9"/>
      <c r="AX40" s="9"/>
      <c r="AY40" s="9"/>
      <c r="AZ40" s="9"/>
      <c r="BA40" s="9"/>
      <c r="BB40" s="9"/>
      <c r="BC40" s="9"/>
      <c r="BD40" s="9"/>
      <c r="BE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</row>
    <row r="41" spans="1:122" s="11" customFormat="1" ht="14" customHeight="1" x14ac:dyDescent="0.2">
      <c r="A41" s="9"/>
      <c r="B41" s="9"/>
      <c r="C41" s="9"/>
      <c r="AX41" s="9"/>
      <c r="AY41" s="9"/>
      <c r="AZ41" s="9"/>
      <c r="BA41" s="9"/>
      <c r="BB41" s="9"/>
      <c r="BC41" s="9"/>
      <c r="BD41" s="9"/>
      <c r="BE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</row>
    <row r="42" spans="1:122" s="11" customFormat="1" ht="14" customHeight="1" x14ac:dyDescent="0.2">
      <c r="A42" s="9"/>
      <c r="B42" s="9"/>
      <c r="C42" s="9"/>
      <c r="AX42" s="9"/>
      <c r="AY42" s="9"/>
      <c r="AZ42" s="9"/>
      <c r="BA42" s="9"/>
      <c r="BB42" s="9"/>
      <c r="BC42" s="9"/>
      <c r="BD42" s="9"/>
      <c r="BE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</row>
    <row r="43" spans="1:122" s="11" customFormat="1" ht="14" customHeight="1" x14ac:dyDescent="0.2">
      <c r="A43" s="9"/>
      <c r="B43" s="9"/>
      <c r="C43" s="9"/>
      <c r="AX43" s="9"/>
      <c r="AY43" s="9"/>
      <c r="AZ43" s="9"/>
      <c r="BA43" s="9"/>
      <c r="BB43" s="9"/>
      <c r="BC43" s="9"/>
      <c r="BD43" s="9"/>
      <c r="BE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</row>
    <row r="44" spans="1:122" s="11" customFormat="1" ht="14" customHeight="1" x14ac:dyDescent="0.2">
      <c r="A44" s="9"/>
      <c r="B44" s="9"/>
      <c r="C44" s="9"/>
      <c r="AX44" s="9"/>
      <c r="AY44" s="9"/>
      <c r="AZ44" s="9"/>
      <c r="BA44" s="9"/>
      <c r="BB44" s="9"/>
      <c r="BC44" s="9"/>
      <c r="BD44" s="9"/>
      <c r="BE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</row>
    <row r="45" spans="1:122" s="11" customFormat="1" ht="14" customHeight="1" x14ac:dyDescent="0.2">
      <c r="A45" s="9"/>
      <c r="B45" s="9"/>
      <c r="C45" s="9"/>
      <c r="AX45" s="9"/>
      <c r="AY45" s="9"/>
      <c r="AZ45" s="9"/>
      <c r="BA45" s="9"/>
      <c r="BB45" s="9"/>
      <c r="BC45" s="9"/>
      <c r="BD45" s="9"/>
      <c r="BE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</row>
    <row r="46" spans="1:122" s="9" customFormat="1" ht="14" customHeight="1" x14ac:dyDescent="0.2"/>
    <row r="47" spans="1:122" s="9" customFormat="1" ht="14" customHeight="1" x14ac:dyDescent="0.2"/>
    <row r="48" spans="1:122" s="9" customFormat="1" ht="14" customHeight="1" x14ac:dyDescent="0.2"/>
    <row r="49" spans="1:54" s="9" customFormat="1" ht="14" customHeight="1" x14ac:dyDescent="0.2"/>
    <row r="50" spans="1:54" s="9" customFormat="1" ht="14" customHeight="1" x14ac:dyDescent="0.2"/>
    <row r="51" spans="1:54" s="9" customFormat="1" ht="14" customHeight="1" x14ac:dyDescent="0.2"/>
    <row r="52" spans="1:54" s="9" customFormat="1" ht="14" customHeight="1" x14ac:dyDescent="0.2"/>
    <row r="53" spans="1:54" s="9" customFormat="1" ht="14" customHeight="1" x14ac:dyDescent="0.2"/>
    <row r="54" spans="1:54" s="9" customFormat="1" ht="14" customHeight="1" x14ac:dyDescent="0.2"/>
    <row r="55" spans="1:54" s="9" customFormat="1" ht="14" customHeight="1" x14ac:dyDescent="0.2"/>
    <row r="56" spans="1:54" s="9" customFormat="1" ht="14" customHeight="1" x14ac:dyDescent="0.2"/>
    <row r="57" spans="1:54" s="9" customFormat="1" ht="14" customHeight="1" x14ac:dyDescent="0.2"/>
    <row r="58" spans="1:54" s="9" customFormat="1" ht="14" customHeight="1" x14ac:dyDescent="0.2"/>
    <row r="59" spans="1:54" s="8" customFormat="1" ht="14" customHeight="1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</row>
    <row r="60" spans="1:54" s="8" customFormat="1" ht="14" customHeight="1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</row>
    <row r="61" spans="1:54" s="8" customFormat="1" ht="14" customHeight="1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</row>
    <row r="62" spans="1:54" s="8" customFormat="1" ht="14" customHeight="1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</row>
    <row r="63" spans="1:54" s="8" customFormat="1" ht="14" customHeight="1" x14ac:dyDescent="0.2">
      <c r="A63" s="9"/>
      <c r="B63" s="9"/>
      <c r="C63" s="9"/>
      <c r="D63" s="9"/>
      <c r="E63" s="9"/>
      <c r="F63" s="119" t="s">
        <v>465</v>
      </c>
      <c r="G63" s="11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</row>
    <row r="64" spans="1:54" s="8" customFormat="1" ht="14" customHeight="1" x14ac:dyDescent="0.2">
      <c r="A64" s="9"/>
      <c r="B64" s="9"/>
      <c r="C64" s="9"/>
      <c r="D64" s="9"/>
      <c r="E64" s="9"/>
      <c r="F64" s="119" t="s">
        <v>466</v>
      </c>
      <c r="G64" s="11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</row>
    <row r="65" spans="1:54" s="8" customFormat="1" ht="14" customHeight="1" x14ac:dyDescent="0.2">
      <c r="A65" s="9"/>
      <c r="B65" s="9"/>
      <c r="C65" s="9"/>
      <c r="D65" s="9"/>
      <c r="E65" s="9"/>
      <c r="F65" s="119" t="s">
        <v>467</v>
      </c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</row>
    <row r="66" spans="1:54" s="8" customFormat="1" ht="14" customHeight="1" x14ac:dyDescent="0.2">
      <c r="A66" s="9"/>
      <c r="B66" s="9"/>
      <c r="C66" s="9"/>
      <c r="D66" s="9"/>
      <c r="E66" s="9"/>
      <c r="F66" s="119" t="s">
        <v>468</v>
      </c>
      <c r="G66" s="11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</row>
    <row r="67" spans="1:54" s="8" customFormat="1" ht="14" customHeight="1" x14ac:dyDescent="0.2">
      <c r="A67" s="9"/>
      <c r="B67" s="9"/>
      <c r="C67" s="9"/>
      <c r="D67" s="9"/>
      <c r="E67" s="9"/>
      <c r="F67" s="119" t="s">
        <v>469</v>
      </c>
      <c r="G67" s="11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</row>
    <row r="68" spans="1:54" ht="14" customHeight="1" x14ac:dyDescent="0.2">
      <c r="A68" s="9"/>
      <c r="B68" s="9"/>
      <c r="C68" s="9"/>
      <c r="D68" s="9"/>
      <c r="E68" s="9"/>
      <c r="F68" s="119" t="s">
        <v>470</v>
      </c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</row>
    <row r="69" spans="1:54" ht="14" customHeight="1" x14ac:dyDescent="0.2">
      <c r="A69" s="9"/>
      <c r="B69" s="9"/>
      <c r="C69" s="9"/>
      <c r="D69" s="9"/>
      <c r="E69" s="9"/>
      <c r="F69" s="119" t="s">
        <v>329</v>
      </c>
      <c r="G69" s="11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</row>
    <row r="70" spans="1:54" ht="14" customHeight="1" x14ac:dyDescent="0.2">
      <c r="A70" s="9"/>
      <c r="B70" s="9"/>
      <c r="C70" s="9"/>
      <c r="D70" s="9"/>
      <c r="E70" s="9"/>
      <c r="F70" s="119" t="s">
        <v>471</v>
      </c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</row>
    <row r="71" spans="1:54" ht="14" customHeight="1" x14ac:dyDescent="0.2">
      <c r="A71" s="9"/>
      <c r="B71" s="9"/>
      <c r="C71" s="9"/>
      <c r="D71" s="9"/>
      <c r="E71" s="9"/>
      <c r="F71" s="119" t="s">
        <v>472</v>
      </c>
      <c r="G71" s="11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</row>
    <row r="72" spans="1:54" ht="14" customHeight="1" x14ac:dyDescent="0.2">
      <c r="A72" s="9"/>
      <c r="B72" s="9"/>
      <c r="C72" s="9"/>
      <c r="D72" s="9"/>
      <c r="E72" s="9"/>
      <c r="F72" s="119" t="s">
        <v>473</v>
      </c>
      <c r="G72" s="11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</row>
    <row r="73" spans="1:54" ht="14" customHeight="1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</row>
    <row r="74" spans="1:54" ht="14" customHeight="1" x14ac:dyDescent="0.1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</row>
    <row r="75" spans="1:54" ht="14" customHeight="1" x14ac:dyDescent="0.1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</row>
    <row r="76" spans="1:54" ht="14" customHeight="1" x14ac:dyDescent="0.1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</row>
    <row r="77" spans="1:54" ht="14" customHeight="1" x14ac:dyDescent="0.1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</row>
    <row r="78" spans="1:54" ht="14" customHeight="1" x14ac:dyDescent="0.1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</row>
    <row r="79" spans="1:54" ht="14" customHeight="1" x14ac:dyDescent="0.1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</row>
    <row r="80" spans="1:54" ht="14" customHeight="1" x14ac:dyDescent="0.1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</row>
    <row r="81" spans="1:54" ht="14" customHeight="1" x14ac:dyDescent="0.1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</row>
    <row r="82" spans="1:54" ht="14" customHeight="1" x14ac:dyDescent="0.1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</row>
    <row r="83" spans="1:54" ht="14" customHeight="1" x14ac:dyDescent="0.1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</row>
    <row r="84" spans="1:54" ht="14" customHeight="1" x14ac:dyDescent="0.1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</row>
    <row r="85" spans="1:54" ht="14" customHeight="1" x14ac:dyDescent="0.1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</row>
    <row r="86" spans="1:54" ht="14" customHeight="1" x14ac:dyDescent="0.1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</row>
    <row r="87" spans="1:54" ht="14" customHeight="1" x14ac:dyDescent="0.1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</row>
    <row r="88" spans="1:54" ht="14" customHeight="1" x14ac:dyDescent="0.1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</row>
    <row r="89" spans="1:54" ht="14" customHeight="1" x14ac:dyDescent="0.1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</row>
  </sheetData>
  <sheetProtection algorithmName="SHA-512" hashValue="ROo6a8F82OZNPg1TNhwTYTqhieRq6zlGh+5jcgw1iDe7+hOOra/GoZSJ+Dg0dd7RSUzFjjUGUK6BNZ2Zk+J/VA==" saltValue="t8ZY28AXreLy+xtkhs2+sQ==" spinCount="100000" sheet="1" objects="1" scenarios="1" selectLockedCells="1"/>
  <mergeCells count="38">
    <mergeCell ref="AO33:AW34"/>
    <mergeCell ref="A1:AZ2"/>
    <mergeCell ref="AE7:AN8"/>
    <mergeCell ref="B17:C20"/>
    <mergeCell ref="D17:R20"/>
    <mergeCell ref="AE17:AN20"/>
    <mergeCell ref="AO17:AW20"/>
    <mergeCell ref="B9:C12"/>
    <mergeCell ref="B7:C8"/>
    <mergeCell ref="D7:R8"/>
    <mergeCell ref="AO7:AW8"/>
    <mergeCell ref="AO9:AW12"/>
    <mergeCell ref="B13:C16"/>
    <mergeCell ref="D13:R16"/>
    <mergeCell ref="AE13:AN16"/>
    <mergeCell ref="AO13:AW16"/>
    <mergeCell ref="AE25:AN28"/>
    <mergeCell ref="AO25:AW28"/>
    <mergeCell ref="S7:AD8"/>
    <mergeCell ref="D9:R12"/>
    <mergeCell ref="S9:AD12"/>
    <mergeCell ref="AE9:AN12"/>
    <mergeCell ref="B4:AX5"/>
    <mergeCell ref="B29:C32"/>
    <mergeCell ref="D29:R32"/>
    <mergeCell ref="AE29:AN32"/>
    <mergeCell ref="AO29:AW32"/>
    <mergeCell ref="S13:AD16"/>
    <mergeCell ref="S17:AD20"/>
    <mergeCell ref="S21:AD24"/>
    <mergeCell ref="S25:AD28"/>
    <mergeCell ref="S29:AD32"/>
    <mergeCell ref="B21:C24"/>
    <mergeCell ref="D21:R24"/>
    <mergeCell ref="AE21:AN24"/>
    <mergeCell ref="AO21:AW24"/>
    <mergeCell ref="B25:C28"/>
    <mergeCell ref="D25:R28"/>
  </mergeCells>
  <dataValidations count="1">
    <dataValidation type="list" allowBlank="1" showInputMessage="1" showErrorMessage="1" sqref="AE9 AE13 AE17 AE21 AE25 AE29" xr:uid="{4452990A-60A1-1D4F-955F-EA404BB064DC}">
      <formula1>$F$63:$F$72</formula1>
    </dataValidation>
  </dataValidations>
  <pageMargins left="0.7" right="0.7" top="0.75" bottom="0.75" header="0.3" footer="0.3"/>
  <pageSetup paperSize="9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255E-D902-7B46-B978-BF120BC2A6E4}">
  <dimension ref="A1:CA151"/>
  <sheetViews>
    <sheetView topLeftCell="A53" zoomScale="150" zoomScaleNormal="100" workbookViewId="0">
      <selection activeCell="X75" sqref="X75:AE78"/>
    </sheetView>
  </sheetViews>
  <sheetFormatPr baseColWidth="10" defaultColWidth="2.33203125" defaultRowHeight="14" customHeight="1" x14ac:dyDescent="0.15"/>
  <cols>
    <col min="1" max="16384" width="2.33203125" style="2"/>
  </cols>
  <sheetData>
    <row r="1" spans="1:52" s="3" customFormat="1" ht="14" customHeight="1" x14ac:dyDescent="0.2">
      <c r="A1" s="349" t="s">
        <v>248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</row>
    <row r="2" spans="1:52" s="3" customFormat="1" ht="14" customHeight="1" x14ac:dyDescent="0.2">
      <c r="A2" s="349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</row>
    <row r="3" spans="1:52" s="3" customFormat="1" ht="14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</row>
    <row r="4" spans="1:52" s="3" customFormat="1" ht="14" customHeight="1" x14ac:dyDescent="0.15">
      <c r="A4" s="68"/>
      <c r="B4" s="64"/>
      <c r="C4" s="64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</row>
    <row r="5" spans="1:52" s="3" customFormat="1" ht="14" customHeight="1" x14ac:dyDescent="0.15">
      <c r="A5" s="68"/>
      <c r="B5" s="356" t="s">
        <v>249</v>
      </c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 t="s">
        <v>394</v>
      </c>
      <c r="Y5" s="356" t="s">
        <v>250</v>
      </c>
      <c r="Z5" s="356" t="s">
        <v>250</v>
      </c>
      <c r="AA5" s="356" t="s">
        <v>250</v>
      </c>
      <c r="AB5" s="356" t="s">
        <v>250</v>
      </c>
      <c r="AC5" s="356" t="s">
        <v>250</v>
      </c>
      <c r="AD5" s="356" t="s">
        <v>250</v>
      </c>
      <c r="AE5" s="356" t="s">
        <v>250</v>
      </c>
      <c r="AF5" s="356" t="s">
        <v>250</v>
      </c>
      <c r="AG5" s="356" t="s">
        <v>250</v>
      </c>
      <c r="AH5" s="356" t="s">
        <v>250</v>
      </c>
      <c r="AI5" s="356" t="s">
        <v>250</v>
      </c>
      <c r="AJ5" s="356" t="s">
        <v>250</v>
      </c>
      <c r="AK5" s="356" t="s">
        <v>251</v>
      </c>
      <c r="AL5" s="356"/>
      <c r="AM5" s="356"/>
      <c r="AN5" s="360" t="s">
        <v>252</v>
      </c>
      <c r="AO5" s="360"/>
      <c r="AP5" s="360"/>
      <c r="AQ5" s="360"/>
      <c r="AR5" s="360"/>
      <c r="AS5" s="360"/>
      <c r="AT5" s="360"/>
      <c r="AU5" s="360"/>
      <c r="AV5" s="360"/>
      <c r="AW5" s="360"/>
      <c r="AX5" s="64"/>
      <c r="AY5" s="64"/>
      <c r="AZ5" s="64"/>
    </row>
    <row r="6" spans="1:52" s="3" customFormat="1" ht="14" customHeight="1" x14ac:dyDescent="0.15">
      <c r="A6" s="68"/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60"/>
      <c r="AO6" s="360"/>
      <c r="AP6" s="360"/>
      <c r="AQ6" s="360"/>
      <c r="AR6" s="360"/>
      <c r="AS6" s="360"/>
      <c r="AT6" s="360"/>
      <c r="AU6" s="360"/>
      <c r="AV6" s="360"/>
      <c r="AW6" s="360"/>
      <c r="AX6" s="64"/>
      <c r="AY6" s="64"/>
      <c r="AZ6" s="64"/>
    </row>
    <row r="7" spans="1:52" s="3" customFormat="1" ht="14" customHeight="1" x14ac:dyDescent="0.15">
      <c r="A7" s="68"/>
      <c r="B7" s="356"/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 t="s">
        <v>250</v>
      </c>
      <c r="Y7" s="356" t="s">
        <v>250</v>
      </c>
      <c r="Z7" s="356" t="s">
        <v>250</v>
      </c>
      <c r="AA7" s="356" t="s">
        <v>250</v>
      </c>
      <c r="AB7" s="356" t="s">
        <v>250</v>
      </c>
      <c r="AC7" s="356" t="s">
        <v>250</v>
      </c>
      <c r="AD7" s="356" t="s">
        <v>250</v>
      </c>
      <c r="AE7" s="356" t="s">
        <v>250</v>
      </c>
      <c r="AF7" s="356" t="s">
        <v>250</v>
      </c>
      <c r="AG7" s="356" t="s">
        <v>250</v>
      </c>
      <c r="AH7" s="356" t="s">
        <v>250</v>
      </c>
      <c r="AI7" s="356" t="s">
        <v>250</v>
      </c>
      <c r="AJ7" s="356" t="s">
        <v>250</v>
      </c>
      <c r="AK7" s="356"/>
      <c r="AL7" s="356"/>
      <c r="AM7" s="356"/>
      <c r="AN7" s="360"/>
      <c r="AO7" s="360"/>
      <c r="AP7" s="360"/>
      <c r="AQ7" s="360"/>
      <c r="AR7" s="360"/>
      <c r="AS7" s="360"/>
      <c r="AT7" s="360"/>
      <c r="AU7" s="360"/>
      <c r="AV7" s="360"/>
      <c r="AW7" s="360"/>
      <c r="AX7" s="64"/>
      <c r="AY7" s="64"/>
      <c r="AZ7" s="64"/>
    </row>
    <row r="8" spans="1:52" s="3" customFormat="1" ht="14" customHeight="1" x14ac:dyDescent="0.15">
      <c r="A8" s="68"/>
      <c r="B8" s="356"/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 t="s">
        <v>250</v>
      </c>
      <c r="Y8" s="356" t="s">
        <v>250</v>
      </c>
      <c r="Z8" s="356" t="s">
        <v>250</v>
      </c>
      <c r="AA8" s="356" t="s">
        <v>250</v>
      </c>
      <c r="AB8" s="356" t="s">
        <v>250</v>
      </c>
      <c r="AC8" s="356" t="s">
        <v>250</v>
      </c>
      <c r="AD8" s="356" t="s">
        <v>250</v>
      </c>
      <c r="AE8" s="356" t="s">
        <v>250</v>
      </c>
      <c r="AF8" s="356" t="s">
        <v>250</v>
      </c>
      <c r="AG8" s="356" t="s">
        <v>250</v>
      </c>
      <c r="AH8" s="356" t="s">
        <v>250</v>
      </c>
      <c r="AI8" s="356" t="s">
        <v>250</v>
      </c>
      <c r="AJ8" s="356" t="s">
        <v>250</v>
      </c>
      <c r="AK8" s="356"/>
      <c r="AL8" s="356"/>
      <c r="AM8" s="356"/>
      <c r="AN8" s="360"/>
      <c r="AO8" s="360"/>
      <c r="AP8" s="360"/>
      <c r="AQ8" s="360"/>
      <c r="AR8" s="360"/>
      <c r="AS8" s="360"/>
      <c r="AT8" s="360"/>
      <c r="AU8" s="360"/>
      <c r="AV8" s="360"/>
      <c r="AW8" s="360"/>
      <c r="AX8" s="64"/>
      <c r="AY8" s="64"/>
      <c r="AZ8" s="64"/>
    </row>
    <row r="9" spans="1:52" s="3" customFormat="1" ht="14" customHeight="1" x14ac:dyDescent="0.15">
      <c r="A9" s="68"/>
      <c r="B9" s="401" t="s">
        <v>450</v>
      </c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3"/>
      <c r="X9" s="435"/>
      <c r="Y9" s="436"/>
      <c r="Z9" s="436"/>
      <c r="AA9" s="436"/>
      <c r="AB9" s="436"/>
      <c r="AC9" s="436"/>
      <c r="AD9" s="436"/>
      <c r="AE9" s="436"/>
      <c r="AF9" s="436"/>
      <c r="AG9" s="436"/>
      <c r="AH9" s="436"/>
      <c r="AI9" s="436"/>
      <c r="AJ9" s="436"/>
      <c r="AK9" s="441">
        <v>30</v>
      </c>
      <c r="AL9" s="442"/>
      <c r="AM9" s="442"/>
      <c r="AN9" s="443">
        <f>X9/AK9</f>
        <v>0</v>
      </c>
      <c r="AO9" s="443"/>
      <c r="AP9" s="443"/>
      <c r="AQ9" s="443"/>
      <c r="AR9" s="443"/>
      <c r="AS9" s="443"/>
      <c r="AT9" s="443"/>
      <c r="AU9" s="443"/>
      <c r="AV9" s="443"/>
      <c r="AW9" s="443"/>
      <c r="AX9" s="64"/>
      <c r="AY9" s="64"/>
      <c r="AZ9" s="64"/>
    </row>
    <row r="10" spans="1:52" s="3" customFormat="1" ht="14" customHeight="1" x14ac:dyDescent="0.15">
      <c r="A10" s="68"/>
      <c r="B10" s="432"/>
      <c r="C10" s="433"/>
      <c r="D10" s="433"/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3"/>
      <c r="T10" s="433"/>
      <c r="U10" s="433"/>
      <c r="V10" s="433"/>
      <c r="W10" s="434"/>
      <c r="X10" s="437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8"/>
      <c r="AK10" s="442"/>
      <c r="AL10" s="442"/>
      <c r="AM10" s="442"/>
      <c r="AN10" s="443"/>
      <c r="AO10" s="443"/>
      <c r="AP10" s="443"/>
      <c r="AQ10" s="443"/>
      <c r="AR10" s="443"/>
      <c r="AS10" s="443"/>
      <c r="AT10" s="443"/>
      <c r="AU10" s="443"/>
      <c r="AV10" s="443"/>
      <c r="AW10" s="443"/>
      <c r="AX10" s="64"/>
      <c r="AY10" s="64"/>
      <c r="AZ10" s="64"/>
    </row>
    <row r="11" spans="1:52" s="3" customFormat="1" ht="14" customHeight="1" x14ac:dyDescent="0.15">
      <c r="A11" s="68"/>
      <c r="B11" s="404"/>
      <c r="C11" s="405"/>
      <c r="D11" s="405"/>
      <c r="E11" s="405"/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5"/>
      <c r="R11" s="405"/>
      <c r="S11" s="405"/>
      <c r="T11" s="405"/>
      <c r="U11" s="405"/>
      <c r="V11" s="405"/>
      <c r="W11" s="406"/>
      <c r="X11" s="439"/>
      <c r="Y11" s="440"/>
      <c r="Z11" s="440"/>
      <c r="AA11" s="440"/>
      <c r="AB11" s="440"/>
      <c r="AC11" s="440"/>
      <c r="AD11" s="440"/>
      <c r="AE11" s="440"/>
      <c r="AF11" s="440"/>
      <c r="AG11" s="440"/>
      <c r="AH11" s="440"/>
      <c r="AI11" s="440"/>
      <c r="AJ11" s="440"/>
      <c r="AK11" s="442"/>
      <c r="AL11" s="442"/>
      <c r="AM11" s="442"/>
      <c r="AN11" s="443"/>
      <c r="AO11" s="443"/>
      <c r="AP11" s="443"/>
      <c r="AQ11" s="443"/>
      <c r="AR11" s="443"/>
      <c r="AS11" s="443"/>
      <c r="AT11" s="443"/>
      <c r="AU11" s="443"/>
      <c r="AV11" s="443"/>
      <c r="AW11" s="443"/>
      <c r="AX11" s="64"/>
      <c r="AY11" s="64"/>
      <c r="AZ11" s="64"/>
    </row>
    <row r="12" spans="1:52" s="3" customFormat="1" ht="14" customHeight="1" x14ac:dyDescent="0.15">
      <c r="A12" s="68"/>
      <c r="B12" s="474" t="s">
        <v>253</v>
      </c>
      <c r="C12" s="474"/>
      <c r="D12" s="474"/>
      <c r="E12" s="474"/>
      <c r="F12" s="474"/>
      <c r="G12" s="474"/>
      <c r="H12" s="474"/>
      <c r="I12" s="474"/>
      <c r="J12" s="474"/>
      <c r="K12" s="474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4"/>
      <c r="W12" s="474"/>
      <c r="X12" s="435"/>
      <c r="Y12" s="436"/>
      <c r="Z12" s="436"/>
      <c r="AA12" s="436"/>
      <c r="AB12" s="436"/>
      <c r="AC12" s="436"/>
      <c r="AD12" s="436"/>
      <c r="AE12" s="436"/>
      <c r="AF12" s="436"/>
      <c r="AG12" s="436"/>
      <c r="AH12" s="436"/>
      <c r="AI12" s="436"/>
      <c r="AJ12" s="436"/>
      <c r="AK12" s="442">
        <v>10</v>
      </c>
      <c r="AL12" s="442">
        <v>10</v>
      </c>
      <c r="AM12" s="442">
        <v>10</v>
      </c>
      <c r="AN12" s="443">
        <f>X12/AK12</f>
        <v>0</v>
      </c>
      <c r="AO12" s="443"/>
      <c r="AP12" s="443"/>
      <c r="AQ12" s="443"/>
      <c r="AR12" s="443"/>
      <c r="AS12" s="443"/>
      <c r="AT12" s="443"/>
      <c r="AU12" s="443"/>
      <c r="AV12" s="443"/>
      <c r="AW12" s="443"/>
      <c r="AX12" s="64"/>
      <c r="AY12" s="64"/>
      <c r="AZ12" s="64"/>
    </row>
    <row r="13" spans="1:52" s="3" customFormat="1" ht="14" customHeight="1" x14ac:dyDescent="0.15">
      <c r="A13" s="68"/>
      <c r="B13" s="474"/>
      <c r="C13" s="474"/>
      <c r="D13" s="474"/>
      <c r="E13" s="474"/>
      <c r="F13" s="474"/>
      <c r="G13" s="474"/>
      <c r="H13" s="474"/>
      <c r="I13" s="474"/>
      <c r="J13" s="474"/>
      <c r="K13" s="474"/>
      <c r="L13" s="474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37"/>
      <c r="Y13" s="438"/>
      <c r="Z13" s="438"/>
      <c r="AA13" s="438"/>
      <c r="AB13" s="438"/>
      <c r="AC13" s="438"/>
      <c r="AD13" s="438"/>
      <c r="AE13" s="438"/>
      <c r="AF13" s="438"/>
      <c r="AG13" s="438"/>
      <c r="AH13" s="438"/>
      <c r="AI13" s="438"/>
      <c r="AJ13" s="438"/>
      <c r="AK13" s="442">
        <v>30</v>
      </c>
      <c r="AL13" s="442">
        <v>30</v>
      </c>
      <c r="AM13" s="442">
        <v>30</v>
      </c>
      <c r="AN13" s="443"/>
      <c r="AO13" s="443"/>
      <c r="AP13" s="443"/>
      <c r="AQ13" s="443"/>
      <c r="AR13" s="443"/>
      <c r="AS13" s="443"/>
      <c r="AT13" s="443"/>
      <c r="AU13" s="443"/>
      <c r="AV13" s="443"/>
      <c r="AW13" s="443"/>
      <c r="AX13" s="64"/>
      <c r="AY13" s="64"/>
      <c r="AZ13" s="64"/>
    </row>
    <row r="14" spans="1:52" s="3" customFormat="1" ht="14" customHeight="1" x14ac:dyDescent="0.15">
      <c r="A14" s="68"/>
      <c r="B14" s="474"/>
      <c r="C14" s="474"/>
      <c r="D14" s="474"/>
      <c r="E14" s="474"/>
      <c r="F14" s="474"/>
      <c r="G14" s="474"/>
      <c r="H14" s="474"/>
      <c r="I14" s="474"/>
      <c r="J14" s="474"/>
      <c r="K14" s="474"/>
      <c r="L14" s="474"/>
      <c r="M14" s="474"/>
      <c r="N14" s="474"/>
      <c r="O14" s="474"/>
      <c r="P14" s="474"/>
      <c r="Q14" s="474"/>
      <c r="R14" s="474"/>
      <c r="S14" s="474"/>
      <c r="T14" s="474"/>
      <c r="U14" s="474"/>
      <c r="V14" s="474"/>
      <c r="W14" s="474"/>
      <c r="X14" s="439"/>
      <c r="Y14" s="440"/>
      <c r="Z14" s="440"/>
      <c r="AA14" s="440"/>
      <c r="AB14" s="440"/>
      <c r="AC14" s="440"/>
      <c r="AD14" s="440"/>
      <c r="AE14" s="440"/>
      <c r="AF14" s="440"/>
      <c r="AG14" s="440"/>
      <c r="AH14" s="440"/>
      <c r="AI14" s="440"/>
      <c r="AJ14" s="440"/>
      <c r="AK14" s="442">
        <v>10</v>
      </c>
      <c r="AL14" s="442">
        <v>10</v>
      </c>
      <c r="AM14" s="442">
        <v>10</v>
      </c>
      <c r="AN14" s="443"/>
      <c r="AO14" s="443"/>
      <c r="AP14" s="443"/>
      <c r="AQ14" s="443"/>
      <c r="AR14" s="443"/>
      <c r="AS14" s="443"/>
      <c r="AT14" s="443"/>
      <c r="AU14" s="443"/>
      <c r="AV14" s="443"/>
      <c r="AW14" s="443"/>
      <c r="AX14" s="64"/>
      <c r="AY14" s="64"/>
      <c r="AZ14" s="64"/>
    </row>
    <row r="15" spans="1:52" s="3" customFormat="1" ht="14" customHeight="1" x14ac:dyDescent="0.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453" t="s">
        <v>451</v>
      </c>
      <c r="Y15" s="454"/>
      <c r="Z15" s="454"/>
      <c r="AA15" s="454"/>
      <c r="AB15" s="454"/>
      <c r="AC15" s="454"/>
      <c r="AD15" s="454"/>
      <c r="AE15" s="454"/>
      <c r="AF15" s="454"/>
      <c r="AG15" s="454"/>
      <c r="AH15" s="454"/>
      <c r="AI15" s="454"/>
      <c r="AJ15" s="454"/>
      <c r="AK15" s="454"/>
      <c r="AL15" s="454"/>
      <c r="AM15" s="455"/>
      <c r="AN15" s="444">
        <f>AN9+AN12</f>
        <v>0</v>
      </c>
      <c r="AO15" s="445"/>
      <c r="AP15" s="445"/>
      <c r="AQ15" s="445"/>
      <c r="AR15" s="445"/>
      <c r="AS15" s="445"/>
      <c r="AT15" s="445"/>
      <c r="AU15" s="445"/>
      <c r="AV15" s="445"/>
      <c r="AW15" s="446"/>
      <c r="AX15" s="64"/>
      <c r="AY15" s="64"/>
      <c r="AZ15" s="64"/>
    </row>
    <row r="16" spans="1:52" s="3" customFormat="1" ht="14" customHeight="1" x14ac:dyDescent="0.2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456"/>
      <c r="Y16" s="457"/>
      <c r="Z16" s="457"/>
      <c r="AA16" s="457"/>
      <c r="AB16" s="457"/>
      <c r="AC16" s="457"/>
      <c r="AD16" s="457"/>
      <c r="AE16" s="457"/>
      <c r="AF16" s="457"/>
      <c r="AG16" s="457"/>
      <c r="AH16" s="457"/>
      <c r="AI16" s="457"/>
      <c r="AJ16" s="457"/>
      <c r="AK16" s="457"/>
      <c r="AL16" s="457"/>
      <c r="AM16" s="458"/>
      <c r="AN16" s="447"/>
      <c r="AO16" s="448"/>
      <c r="AP16" s="448"/>
      <c r="AQ16" s="448"/>
      <c r="AR16" s="448"/>
      <c r="AS16" s="448"/>
      <c r="AT16" s="448"/>
      <c r="AU16" s="448"/>
      <c r="AV16" s="448"/>
      <c r="AW16" s="449"/>
      <c r="AX16" s="64"/>
      <c r="AY16" s="64"/>
      <c r="AZ16" s="64"/>
    </row>
    <row r="17" spans="1:52" s="3" customFormat="1" ht="14" customHeight="1" x14ac:dyDescent="0.2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459"/>
      <c r="Y17" s="460"/>
      <c r="Z17" s="460"/>
      <c r="AA17" s="460"/>
      <c r="AB17" s="460"/>
      <c r="AC17" s="460"/>
      <c r="AD17" s="460"/>
      <c r="AE17" s="460"/>
      <c r="AF17" s="460"/>
      <c r="AG17" s="460"/>
      <c r="AH17" s="460"/>
      <c r="AI17" s="460"/>
      <c r="AJ17" s="460"/>
      <c r="AK17" s="460"/>
      <c r="AL17" s="460"/>
      <c r="AM17" s="461"/>
      <c r="AN17" s="450"/>
      <c r="AO17" s="451"/>
      <c r="AP17" s="451"/>
      <c r="AQ17" s="451"/>
      <c r="AR17" s="451"/>
      <c r="AS17" s="451"/>
      <c r="AT17" s="451"/>
      <c r="AU17" s="451"/>
      <c r="AV17" s="451"/>
      <c r="AW17" s="452"/>
      <c r="AX17" s="64"/>
      <c r="AY17" s="64"/>
      <c r="AZ17" s="64"/>
    </row>
    <row r="18" spans="1:52" s="3" customFormat="1" ht="14" customHeight="1" x14ac:dyDescent="0.15">
      <c r="A18" s="68"/>
      <c r="B18" s="474" t="s">
        <v>254</v>
      </c>
      <c r="C18" s="474"/>
      <c r="D18" s="474"/>
      <c r="E18" s="474"/>
      <c r="F18" s="474"/>
      <c r="G18" s="474"/>
      <c r="H18" s="474"/>
      <c r="I18" s="474"/>
      <c r="J18" s="474"/>
      <c r="K18" s="474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356" t="s">
        <v>255</v>
      </c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356"/>
      <c r="AK18" s="356" t="s">
        <v>256</v>
      </c>
      <c r="AL18" s="356"/>
      <c r="AM18" s="356"/>
      <c r="AN18" s="360" t="s">
        <v>252</v>
      </c>
      <c r="AO18" s="360"/>
      <c r="AP18" s="360"/>
      <c r="AQ18" s="360"/>
      <c r="AR18" s="360"/>
      <c r="AS18" s="360"/>
      <c r="AT18" s="360"/>
      <c r="AU18" s="360"/>
      <c r="AV18" s="360"/>
      <c r="AW18" s="360"/>
      <c r="AX18" s="64"/>
      <c r="AY18" s="64"/>
      <c r="AZ18" s="64"/>
    </row>
    <row r="19" spans="1:52" s="3" customFormat="1" ht="14" customHeight="1" x14ac:dyDescent="0.15">
      <c r="A19" s="68"/>
      <c r="B19" s="474"/>
      <c r="C19" s="474"/>
      <c r="D19" s="474"/>
      <c r="E19" s="474"/>
      <c r="F19" s="474"/>
      <c r="G19" s="474"/>
      <c r="H19" s="474"/>
      <c r="I19" s="474"/>
      <c r="J19" s="474"/>
      <c r="K19" s="474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356"/>
      <c r="Y19" s="356"/>
      <c r="Z19" s="356"/>
      <c r="AA19" s="356"/>
      <c r="AB19" s="356"/>
      <c r="AC19" s="356"/>
      <c r="AD19" s="356"/>
      <c r="AE19" s="356"/>
      <c r="AF19" s="356"/>
      <c r="AG19" s="356"/>
      <c r="AH19" s="356"/>
      <c r="AI19" s="356"/>
      <c r="AJ19" s="356"/>
      <c r="AK19" s="356"/>
      <c r="AL19" s="356"/>
      <c r="AM19" s="356"/>
      <c r="AN19" s="360"/>
      <c r="AO19" s="360"/>
      <c r="AP19" s="360"/>
      <c r="AQ19" s="360"/>
      <c r="AR19" s="360"/>
      <c r="AS19" s="360"/>
      <c r="AT19" s="360"/>
      <c r="AU19" s="360"/>
      <c r="AV19" s="360"/>
      <c r="AW19" s="360"/>
      <c r="AX19" s="64"/>
      <c r="AY19" s="64"/>
      <c r="AZ19" s="64"/>
    </row>
    <row r="20" spans="1:52" s="3" customFormat="1" ht="14" customHeight="1" x14ac:dyDescent="0.15">
      <c r="A20" s="68"/>
      <c r="B20" s="474"/>
      <c r="C20" s="474"/>
      <c r="D20" s="474"/>
      <c r="E20" s="474"/>
      <c r="F20" s="474"/>
      <c r="G20" s="474"/>
      <c r="H20" s="474"/>
      <c r="I20" s="474"/>
      <c r="J20" s="474"/>
      <c r="K20" s="474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74"/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6"/>
      <c r="AI20" s="356"/>
      <c r="AJ20" s="356"/>
      <c r="AK20" s="356"/>
      <c r="AL20" s="356"/>
      <c r="AM20" s="356"/>
      <c r="AN20" s="360"/>
      <c r="AO20" s="360"/>
      <c r="AP20" s="360"/>
      <c r="AQ20" s="360"/>
      <c r="AR20" s="360"/>
      <c r="AS20" s="360"/>
      <c r="AT20" s="360"/>
      <c r="AU20" s="360"/>
      <c r="AV20" s="360"/>
      <c r="AW20" s="360"/>
      <c r="AX20" s="64"/>
      <c r="AY20" s="64"/>
      <c r="AZ20" s="64"/>
    </row>
    <row r="21" spans="1:52" s="3" customFormat="1" ht="14" customHeight="1" x14ac:dyDescent="0.15">
      <c r="A21" s="68"/>
      <c r="B21" s="474" t="s">
        <v>257</v>
      </c>
      <c r="C21" s="474"/>
      <c r="D21" s="474"/>
      <c r="E21" s="474"/>
      <c r="F21" s="474"/>
      <c r="G21" s="474"/>
      <c r="H21" s="474"/>
      <c r="I21" s="474"/>
      <c r="J21" s="474"/>
      <c r="K21" s="474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85"/>
      <c r="Y21" s="485"/>
      <c r="Z21" s="485"/>
      <c r="AA21" s="485"/>
      <c r="AB21" s="485"/>
      <c r="AC21" s="485"/>
      <c r="AD21" s="485"/>
      <c r="AE21" s="485"/>
      <c r="AF21" s="485"/>
      <c r="AG21" s="485"/>
      <c r="AH21" s="485"/>
      <c r="AI21" s="485"/>
      <c r="AJ21" s="485"/>
      <c r="AK21" s="267"/>
      <c r="AL21" s="267"/>
      <c r="AM21" s="267"/>
      <c r="AN21" s="486"/>
      <c r="AO21" s="486"/>
      <c r="AP21" s="486"/>
      <c r="AQ21" s="486"/>
      <c r="AR21" s="486"/>
      <c r="AS21" s="486"/>
      <c r="AT21" s="486"/>
      <c r="AU21" s="486"/>
      <c r="AV21" s="486"/>
      <c r="AW21" s="486"/>
      <c r="AX21" s="64"/>
      <c r="AY21" s="64"/>
      <c r="AZ21" s="64"/>
    </row>
    <row r="22" spans="1:52" s="3" customFormat="1" ht="14" customHeight="1" x14ac:dyDescent="0.15">
      <c r="A22" s="68"/>
      <c r="B22" s="474"/>
      <c r="C22" s="474"/>
      <c r="D22" s="474"/>
      <c r="E22" s="474"/>
      <c r="F22" s="474"/>
      <c r="G22" s="474"/>
      <c r="H22" s="474"/>
      <c r="I22" s="474"/>
      <c r="J22" s="474"/>
      <c r="K22" s="474"/>
      <c r="L22" s="474"/>
      <c r="M22" s="474"/>
      <c r="N22" s="474"/>
      <c r="O22" s="474"/>
      <c r="P22" s="474"/>
      <c r="Q22" s="474"/>
      <c r="R22" s="474"/>
      <c r="S22" s="474"/>
      <c r="T22" s="474"/>
      <c r="U22" s="474"/>
      <c r="V22" s="474"/>
      <c r="W22" s="474"/>
      <c r="X22" s="485"/>
      <c r="Y22" s="485"/>
      <c r="Z22" s="485"/>
      <c r="AA22" s="485"/>
      <c r="AB22" s="485"/>
      <c r="AC22" s="485"/>
      <c r="AD22" s="485"/>
      <c r="AE22" s="485"/>
      <c r="AF22" s="485"/>
      <c r="AG22" s="485"/>
      <c r="AH22" s="485"/>
      <c r="AI22" s="485"/>
      <c r="AJ22" s="485"/>
      <c r="AK22" s="267"/>
      <c r="AL22" s="267"/>
      <c r="AM22" s="267"/>
      <c r="AN22" s="486"/>
      <c r="AO22" s="486"/>
      <c r="AP22" s="486"/>
      <c r="AQ22" s="486"/>
      <c r="AR22" s="486"/>
      <c r="AS22" s="486"/>
      <c r="AT22" s="486"/>
      <c r="AU22" s="486"/>
      <c r="AV22" s="486"/>
      <c r="AW22" s="486"/>
      <c r="AX22" s="64"/>
      <c r="AY22" s="64"/>
      <c r="AZ22" s="64"/>
    </row>
    <row r="23" spans="1:52" s="3" customFormat="1" ht="14" customHeight="1" x14ac:dyDescent="0.15">
      <c r="A23" s="68"/>
      <c r="B23" s="474"/>
      <c r="C23" s="474"/>
      <c r="D23" s="474"/>
      <c r="E23" s="474"/>
      <c r="F23" s="474"/>
      <c r="G23" s="474"/>
      <c r="H23" s="474"/>
      <c r="I23" s="474"/>
      <c r="J23" s="474"/>
      <c r="K23" s="474"/>
      <c r="L23" s="474"/>
      <c r="M23" s="474"/>
      <c r="N23" s="474"/>
      <c r="O23" s="474"/>
      <c r="P23" s="474"/>
      <c r="Q23" s="474"/>
      <c r="R23" s="474"/>
      <c r="S23" s="474"/>
      <c r="T23" s="474"/>
      <c r="U23" s="474"/>
      <c r="V23" s="474"/>
      <c r="W23" s="474"/>
      <c r="X23" s="485"/>
      <c r="Y23" s="485"/>
      <c r="Z23" s="485"/>
      <c r="AA23" s="485"/>
      <c r="AB23" s="485"/>
      <c r="AC23" s="485"/>
      <c r="AD23" s="485"/>
      <c r="AE23" s="485"/>
      <c r="AF23" s="485"/>
      <c r="AG23" s="485"/>
      <c r="AH23" s="485"/>
      <c r="AI23" s="485"/>
      <c r="AJ23" s="485"/>
      <c r="AK23" s="267"/>
      <c r="AL23" s="267"/>
      <c r="AM23" s="267"/>
      <c r="AN23" s="486"/>
      <c r="AO23" s="486"/>
      <c r="AP23" s="486"/>
      <c r="AQ23" s="486"/>
      <c r="AR23" s="486"/>
      <c r="AS23" s="486"/>
      <c r="AT23" s="486"/>
      <c r="AU23" s="486"/>
      <c r="AV23" s="486"/>
      <c r="AW23" s="486"/>
      <c r="AX23" s="64"/>
      <c r="AY23" s="64"/>
      <c r="AZ23" s="64"/>
    </row>
    <row r="24" spans="1:52" s="3" customFormat="1" ht="14" customHeight="1" x14ac:dyDescent="0.15">
      <c r="A24" s="68"/>
      <c r="B24" s="474"/>
      <c r="C24" s="474"/>
      <c r="D24" s="474"/>
      <c r="E24" s="474"/>
      <c r="F24" s="474"/>
      <c r="G24" s="474"/>
      <c r="H24" s="474"/>
      <c r="I24" s="474"/>
      <c r="J24" s="474"/>
      <c r="K24" s="474"/>
      <c r="L24" s="474"/>
      <c r="M24" s="474"/>
      <c r="N24" s="474"/>
      <c r="O24" s="474"/>
      <c r="P24" s="474"/>
      <c r="Q24" s="474"/>
      <c r="R24" s="474"/>
      <c r="S24" s="474"/>
      <c r="T24" s="474"/>
      <c r="U24" s="474"/>
      <c r="V24" s="474"/>
      <c r="W24" s="474"/>
      <c r="X24" s="485"/>
      <c r="Y24" s="485"/>
      <c r="Z24" s="485"/>
      <c r="AA24" s="485"/>
      <c r="AB24" s="485"/>
      <c r="AC24" s="485"/>
      <c r="AD24" s="485"/>
      <c r="AE24" s="485"/>
      <c r="AF24" s="485"/>
      <c r="AG24" s="485"/>
      <c r="AH24" s="485"/>
      <c r="AI24" s="485"/>
      <c r="AJ24" s="485"/>
      <c r="AK24" s="267"/>
      <c r="AL24" s="267"/>
      <c r="AM24" s="267"/>
      <c r="AN24" s="486"/>
      <c r="AO24" s="486"/>
      <c r="AP24" s="486"/>
      <c r="AQ24" s="486"/>
      <c r="AR24" s="486"/>
      <c r="AS24" s="486"/>
      <c r="AT24" s="486"/>
      <c r="AU24" s="486"/>
      <c r="AV24" s="486"/>
      <c r="AW24" s="486"/>
      <c r="AX24" s="64"/>
      <c r="AY24" s="64"/>
      <c r="AZ24" s="64"/>
    </row>
    <row r="25" spans="1:52" s="3" customFormat="1" ht="14" customHeight="1" x14ac:dyDescent="0.15">
      <c r="A25" s="68"/>
      <c r="B25" s="474"/>
      <c r="C25" s="474"/>
      <c r="D25" s="474"/>
      <c r="E25" s="474"/>
      <c r="F25" s="474"/>
      <c r="G25" s="474"/>
      <c r="H25" s="474"/>
      <c r="I25" s="474"/>
      <c r="J25" s="474"/>
      <c r="K25" s="474"/>
      <c r="L25" s="474"/>
      <c r="M25" s="474"/>
      <c r="N25" s="474"/>
      <c r="O25" s="474"/>
      <c r="P25" s="474"/>
      <c r="Q25" s="474"/>
      <c r="R25" s="474"/>
      <c r="S25" s="474"/>
      <c r="T25" s="474"/>
      <c r="U25" s="474"/>
      <c r="V25" s="474"/>
      <c r="W25" s="474"/>
      <c r="X25" s="485"/>
      <c r="Y25" s="485"/>
      <c r="Z25" s="485"/>
      <c r="AA25" s="485"/>
      <c r="AB25" s="485"/>
      <c r="AC25" s="485"/>
      <c r="AD25" s="485"/>
      <c r="AE25" s="485"/>
      <c r="AF25" s="485"/>
      <c r="AG25" s="485"/>
      <c r="AH25" s="485"/>
      <c r="AI25" s="485"/>
      <c r="AJ25" s="485"/>
      <c r="AK25" s="267"/>
      <c r="AL25" s="267"/>
      <c r="AM25" s="267"/>
      <c r="AN25" s="486"/>
      <c r="AO25" s="486"/>
      <c r="AP25" s="486"/>
      <c r="AQ25" s="486"/>
      <c r="AR25" s="486"/>
      <c r="AS25" s="486"/>
      <c r="AT25" s="486"/>
      <c r="AU25" s="486"/>
      <c r="AV25" s="486"/>
      <c r="AW25" s="486"/>
      <c r="AX25" s="64"/>
      <c r="AY25" s="64"/>
      <c r="AZ25" s="64"/>
    </row>
    <row r="26" spans="1:52" s="3" customFormat="1" ht="14" customHeight="1" x14ac:dyDescent="0.15">
      <c r="A26" s="68"/>
      <c r="B26" s="474"/>
      <c r="C26" s="474"/>
      <c r="D26" s="474"/>
      <c r="E26" s="474"/>
      <c r="F26" s="474"/>
      <c r="G26" s="474"/>
      <c r="H26" s="474"/>
      <c r="I26" s="474"/>
      <c r="J26" s="474"/>
      <c r="K26" s="474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474"/>
      <c r="X26" s="485"/>
      <c r="Y26" s="485"/>
      <c r="Z26" s="485"/>
      <c r="AA26" s="485"/>
      <c r="AB26" s="485"/>
      <c r="AC26" s="485"/>
      <c r="AD26" s="485"/>
      <c r="AE26" s="485"/>
      <c r="AF26" s="485"/>
      <c r="AG26" s="485"/>
      <c r="AH26" s="485"/>
      <c r="AI26" s="485"/>
      <c r="AJ26" s="485"/>
      <c r="AK26" s="267"/>
      <c r="AL26" s="267"/>
      <c r="AM26" s="267"/>
      <c r="AN26" s="486"/>
      <c r="AO26" s="486"/>
      <c r="AP26" s="486"/>
      <c r="AQ26" s="486"/>
      <c r="AR26" s="486"/>
      <c r="AS26" s="486"/>
      <c r="AT26" s="486"/>
      <c r="AU26" s="486"/>
      <c r="AV26" s="486"/>
      <c r="AW26" s="486"/>
      <c r="AX26" s="64"/>
      <c r="AY26" s="64"/>
      <c r="AZ26" s="64"/>
    </row>
    <row r="27" spans="1:52" s="3" customFormat="1" ht="14" customHeight="1" x14ac:dyDescent="0.15">
      <c r="A27" s="68"/>
      <c r="B27" s="475" t="s">
        <v>258</v>
      </c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476"/>
      <c r="V27" s="476"/>
      <c r="W27" s="476"/>
      <c r="X27" s="476"/>
      <c r="Y27" s="476"/>
      <c r="Z27" s="476"/>
      <c r="AA27" s="476"/>
      <c r="AB27" s="476"/>
      <c r="AC27" s="476"/>
      <c r="AD27" s="476"/>
      <c r="AE27" s="476"/>
      <c r="AF27" s="476"/>
      <c r="AG27" s="476"/>
      <c r="AH27" s="476"/>
      <c r="AI27" s="476"/>
      <c r="AJ27" s="476"/>
      <c r="AK27" s="476"/>
      <c r="AL27" s="476"/>
      <c r="AM27" s="477"/>
      <c r="AN27" s="484">
        <f>AN15+AN21+AN24</f>
        <v>0</v>
      </c>
      <c r="AO27" s="484"/>
      <c r="AP27" s="484"/>
      <c r="AQ27" s="484"/>
      <c r="AR27" s="484"/>
      <c r="AS27" s="484"/>
      <c r="AT27" s="484"/>
      <c r="AU27" s="484"/>
      <c r="AV27" s="484"/>
      <c r="AW27" s="484"/>
      <c r="AX27" s="64"/>
      <c r="AY27" s="64"/>
      <c r="AZ27" s="64"/>
    </row>
    <row r="28" spans="1:52" s="3" customFormat="1" ht="14" customHeight="1" x14ac:dyDescent="0.15">
      <c r="A28" s="68"/>
      <c r="B28" s="478"/>
      <c r="C28" s="479"/>
      <c r="D28" s="479"/>
      <c r="E28" s="479"/>
      <c r="F28" s="479"/>
      <c r="G28" s="479"/>
      <c r="H28" s="479"/>
      <c r="I28" s="479"/>
      <c r="J28" s="479"/>
      <c r="K28" s="479"/>
      <c r="L28" s="479"/>
      <c r="M28" s="479"/>
      <c r="N28" s="479"/>
      <c r="O28" s="479"/>
      <c r="P28" s="479"/>
      <c r="Q28" s="479"/>
      <c r="R28" s="479"/>
      <c r="S28" s="479"/>
      <c r="T28" s="479"/>
      <c r="U28" s="479"/>
      <c r="V28" s="479"/>
      <c r="W28" s="479"/>
      <c r="X28" s="479"/>
      <c r="Y28" s="479"/>
      <c r="Z28" s="479"/>
      <c r="AA28" s="479"/>
      <c r="AB28" s="479"/>
      <c r="AC28" s="479"/>
      <c r="AD28" s="479"/>
      <c r="AE28" s="479"/>
      <c r="AF28" s="479"/>
      <c r="AG28" s="479"/>
      <c r="AH28" s="479"/>
      <c r="AI28" s="479"/>
      <c r="AJ28" s="479"/>
      <c r="AK28" s="479"/>
      <c r="AL28" s="479"/>
      <c r="AM28" s="480"/>
      <c r="AN28" s="484"/>
      <c r="AO28" s="484"/>
      <c r="AP28" s="484"/>
      <c r="AQ28" s="484"/>
      <c r="AR28" s="484"/>
      <c r="AS28" s="484"/>
      <c r="AT28" s="484"/>
      <c r="AU28" s="484"/>
      <c r="AV28" s="484"/>
      <c r="AW28" s="484"/>
      <c r="AX28" s="64"/>
      <c r="AY28" s="64"/>
      <c r="AZ28" s="64"/>
    </row>
    <row r="29" spans="1:52" s="3" customFormat="1" ht="14" customHeight="1" x14ac:dyDescent="0.15">
      <c r="A29" s="68"/>
      <c r="B29" s="481"/>
      <c r="C29" s="482"/>
      <c r="D29" s="482"/>
      <c r="E29" s="482"/>
      <c r="F29" s="482"/>
      <c r="G29" s="482"/>
      <c r="H29" s="482"/>
      <c r="I29" s="482"/>
      <c r="J29" s="482"/>
      <c r="K29" s="482"/>
      <c r="L29" s="482"/>
      <c r="M29" s="482"/>
      <c r="N29" s="482"/>
      <c r="O29" s="482"/>
      <c r="P29" s="482"/>
      <c r="Q29" s="482"/>
      <c r="R29" s="482"/>
      <c r="S29" s="482"/>
      <c r="T29" s="482"/>
      <c r="U29" s="482"/>
      <c r="V29" s="482"/>
      <c r="W29" s="482"/>
      <c r="X29" s="482"/>
      <c r="Y29" s="482"/>
      <c r="Z29" s="482"/>
      <c r="AA29" s="482"/>
      <c r="AB29" s="482"/>
      <c r="AC29" s="482"/>
      <c r="AD29" s="482"/>
      <c r="AE29" s="482"/>
      <c r="AF29" s="482"/>
      <c r="AG29" s="482"/>
      <c r="AH29" s="482"/>
      <c r="AI29" s="482"/>
      <c r="AJ29" s="482"/>
      <c r="AK29" s="482"/>
      <c r="AL29" s="482"/>
      <c r="AM29" s="483"/>
      <c r="AN29" s="484"/>
      <c r="AO29" s="484"/>
      <c r="AP29" s="484"/>
      <c r="AQ29" s="484"/>
      <c r="AR29" s="484"/>
      <c r="AS29" s="484"/>
      <c r="AT29" s="484"/>
      <c r="AU29" s="484"/>
      <c r="AV29" s="484"/>
      <c r="AW29" s="484"/>
      <c r="AX29" s="64"/>
      <c r="AY29" s="64"/>
      <c r="AZ29" s="64"/>
    </row>
    <row r="30" spans="1:52" s="3" customFormat="1" ht="14" customHeight="1" x14ac:dyDescent="0.15">
      <c r="A30" s="68"/>
      <c r="B30" s="69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124"/>
      <c r="AL30" s="122"/>
      <c r="AM30" s="122"/>
      <c r="AN30" s="122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</row>
    <row r="31" spans="1:52" s="3" customFormat="1" ht="14" customHeight="1" x14ac:dyDescent="0.15">
      <c r="A31" s="68"/>
      <c r="B31" s="69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122"/>
      <c r="O31" s="122"/>
      <c r="P31" s="122"/>
      <c r="Q31" s="122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124"/>
      <c r="AL31" s="122"/>
      <c r="AM31" s="122"/>
      <c r="AN31" s="122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</row>
    <row r="32" spans="1:52" s="3" customFormat="1" ht="14" customHeight="1" x14ac:dyDescent="0.15">
      <c r="A32" s="68"/>
      <c r="B32" s="401" t="s">
        <v>259</v>
      </c>
      <c r="C32" s="402"/>
      <c r="D32" s="402"/>
      <c r="E32" s="402"/>
      <c r="F32" s="402"/>
      <c r="G32" s="402"/>
      <c r="H32" s="402"/>
      <c r="I32" s="402"/>
      <c r="J32" s="402"/>
      <c r="K32" s="402"/>
      <c r="L32" s="402"/>
      <c r="M32" s="402"/>
      <c r="N32" s="402"/>
      <c r="O32" s="402"/>
      <c r="P32" s="402"/>
      <c r="Q32" s="402"/>
      <c r="R32" s="402"/>
      <c r="S32" s="402"/>
      <c r="T32" s="402"/>
      <c r="U32" s="402"/>
      <c r="V32" s="402"/>
      <c r="W32" s="402"/>
      <c r="X32" s="402"/>
      <c r="Y32" s="402"/>
      <c r="Z32" s="402"/>
      <c r="AA32" s="402"/>
      <c r="AB32" s="402"/>
      <c r="AC32" s="402"/>
      <c r="AD32" s="402"/>
      <c r="AE32" s="402"/>
      <c r="AF32" s="402"/>
      <c r="AG32" s="402"/>
      <c r="AH32" s="402"/>
      <c r="AI32" s="402"/>
      <c r="AJ32" s="402"/>
      <c r="AK32" s="402"/>
      <c r="AL32" s="402"/>
      <c r="AM32" s="403"/>
      <c r="AN32" s="360" t="s">
        <v>260</v>
      </c>
      <c r="AO32" s="360"/>
      <c r="AP32" s="360"/>
      <c r="AQ32" s="360"/>
      <c r="AR32" s="360"/>
      <c r="AS32" s="360"/>
      <c r="AT32" s="360"/>
      <c r="AU32" s="360"/>
      <c r="AV32" s="360"/>
      <c r="AW32" s="360"/>
      <c r="AX32" s="64"/>
      <c r="AY32" s="64"/>
      <c r="AZ32" s="64"/>
    </row>
    <row r="33" spans="1:52" s="3" customFormat="1" ht="14" customHeight="1" x14ac:dyDescent="0.15">
      <c r="A33" s="68"/>
      <c r="B33" s="432"/>
      <c r="C33" s="433"/>
      <c r="D33" s="433"/>
      <c r="E33" s="433"/>
      <c r="F33" s="433"/>
      <c r="G33" s="433"/>
      <c r="H33" s="433"/>
      <c r="I33" s="433"/>
      <c r="J33" s="433"/>
      <c r="K33" s="433"/>
      <c r="L33" s="433"/>
      <c r="M33" s="433"/>
      <c r="N33" s="433"/>
      <c r="O33" s="433"/>
      <c r="P33" s="433"/>
      <c r="Q33" s="433"/>
      <c r="R33" s="433"/>
      <c r="S33" s="433"/>
      <c r="T33" s="433"/>
      <c r="U33" s="433"/>
      <c r="V33" s="433"/>
      <c r="W33" s="433"/>
      <c r="X33" s="433"/>
      <c r="Y33" s="433"/>
      <c r="Z33" s="433"/>
      <c r="AA33" s="433"/>
      <c r="AB33" s="433"/>
      <c r="AC33" s="433"/>
      <c r="AD33" s="433"/>
      <c r="AE33" s="433"/>
      <c r="AF33" s="433"/>
      <c r="AG33" s="433"/>
      <c r="AH33" s="433"/>
      <c r="AI33" s="433"/>
      <c r="AJ33" s="433"/>
      <c r="AK33" s="433"/>
      <c r="AL33" s="433"/>
      <c r="AM33" s="434"/>
      <c r="AN33" s="360"/>
      <c r="AO33" s="360"/>
      <c r="AP33" s="360"/>
      <c r="AQ33" s="360"/>
      <c r="AR33" s="360"/>
      <c r="AS33" s="360"/>
      <c r="AT33" s="360"/>
      <c r="AU33" s="360"/>
      <c r="AV33" s="360"/>
      <c r="AW33" s="360"/>
      <c r="AX33" s="64"/>
      <c r="AY33" s="64"/>
      <c r="AZ33" s="64"/>
    </row>
    <row r="34" spans="1:52" s="3" customFormat="1" ht="14" customHeight="1" x14ac:dyDescent="0.15">
      <c r="A34" s="68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405"/>
      <c r="AL34" s="405"/>
      <c r="AM34" s="406"/>
      <c r="AN34" s="360"/>
      <c r="AO34" s="360"/>
      <c r="AP34" s="360"/>
      <c r="AQ34" s="360"/>
      <c r="AR34" s="360"/>
      <c r="AS34" s="360"/>
      <c r="AT34" s="360"/>
      <c r="AU34" s="360"/>
      <c r="AV34" s="360"/>
      <c r="AW34" s="360"/>
      <c r="AX34" s="64"/>
      <c r="AY34" s="64"/>
      <c r="AZ34" s="64"/>
    </row>
    <row r="35" spans="1:52" s="3" customFormat="1" ht="14" customHeight="1" x14ac:dyDescent="0.15">
      <c r="A35" s="68"/>
      <c r="B35" s="497" t="s">
        <v>261</v>
      </c>
      <c r="C35" s="498"/>
      <c r="D35" s="498"/>
      <c r="E35" s="498"/>
      <c r="F35" s="498"/>
      <c r="G35" s="498"/>
      <c r="H35" s="498"/>
      <c r="I35" s="498"/>
      <c r="J35" s="498"/>
      <c r="K35" s="498"/>
      <c r="L35" s="498"/>
      <c r="M35" s="498"/>
      <c r="N35" s="498"/>
      <c r="O35" s="498"/>
      <c r="P35" s="498"/>
      <c r="Q35" s="498"/>
      <c r="R35" s="498"/>
      <c r="S35" s="498"/>
      <c r="T35" s="498"/>
      <c r="U35" s="498"/>
      <c r="V35" s="498"/>
      <c r="W35" s="498"/>
      <c r="X35" s="498"/>
      <c r="Y35" s="498"/>
      <c r="Z35" s="498"/>
      <c r="AA35" s="498"/>
      <c r="AB35" s="498"/>
      <c r="AC35" s="498"/>
      <c r="AD35" s="498"/>
      <c r="AE35" s="498"/>
      <c r="AF35" s="498"/>
      <c r="AG35" s="498"/>
      <c r="AH35" s="498"/>
      <c r="AI35" s="498"/>
      <c r="AJ35" s="498"/>
      <c r="AK35" s="498"/>
      <c r="AL35" s="498"/>
      <c r="AM35" s="499"/>
      <c r="AN35" s="506">
        <f>'Produzione Standard'!AU104</f>
        <v>0</v>
      </c>
      <c r="AO35" s="507"/>
      <c r="AP35" s="507"/>
      <c r="AQ35" s="507"/>
      <c r="AR35" s="507"/>
      <c r="AS35" s="507"/>
      <c r="AT35" s="507"/>
      <c r="AU35" s="507"/>
      <c r="AV35" s="507"/>
      <c r="AW35" s="508"/>
      <c r="AX35" s="64"/>
      <c r="AY35" s="64"/>
      <c r="AZ35" s="64"/>
    </row>
    <row r="36" spans="1:52" s="3" customFormat="1" ht="14" customHeight="1" x14ac:dyDescent="0.15">
      <c r="A36" s="68"/>
      <c r="B36" s="500"/>
      <c r="C36" s="501"/>
      <c r="D36" s="501"/>
      <c r="E36" s="501"/>
      <c r="F36" s="501"/>
      <c r="G36" s="501"/>
      <c r="H36" s="501"/>
      <c r="I36" s="501"/>
      <c r="J36" s="501"/>
      <c r="K36" s="501"/>
      <c r="L36" s="501"/>
      <c r="M36" s="501"/>
      <c r="N36" s="501"/>
      <c r="O36" s="501"/>
      <c r="P36" s="501"/>
      <c r="Q36" s="501"/>
      <c r="R36" s="501"/>
      <c r="S36" s="501"/>
      <c r="T36" s="501"/>
      <c r="U36" s="501"/>
      <c r="V36" s="501"/>
      <c r="W36" s="501"/>
      <c r="X36" s="501"/>
      <c r="Y36" s="501"/>
      <c r="Z36" s="501"/>
      <c r="AA36" s="501"/>
      <c r="AB36" s="501"/>
      <c r="AC36" s="501"/>
      <c r="AD36" s="501"/>
      <c r="AE36" s="501"/>
      <c r="AF36" s="501"/>
      <c r="AG36" s="501"/>
      <c r="AH36" s="501"/>
      <c r="AI36" s="501"/>
      <c r="AJ36" s="501"/>
      <c r="AK36" s="501"/>
      <c r="AL36" s="501"/>
      <c r="AM36" s="502"/>
      <c r="AN36" s="509"/>
      <c r="AO36" s="510"/>
      <c r="AP36" s="510"/>
      <c r="AQ36" s="510"/>
      <c r="AR36" s="510"/>
      <c r="AS36" s="510"/>
      <c r="AT36" s="510"/>
      <c r="AU36" s="510"/>
      <c r="AV36" s="510"/>
      <c r="AW36" s="511"/>
      <c r="AX36" s="64"/>
      <c r="AY36" s="64"/>
      <c r="AZ36" s="64"/>
    </row>
    <row r="37" spans="1:52" s="3" customFormat="1" ht="14" customHeight="1" x14ac:dyDescent="0.15">
      <c r="A37" s="68"/>
      <c r="B37" s="503"/>
      <c r="C37" s="504"/>
      <c r="D37" s="504"/>
      <c r="E37" s="504"/>
      <c r="F37" s="504"/>
      <c r="G37" s="504"/>
      <c r="H37" s="504"/>
      <c r="I37" s="504"/>
      <c r="J37" s="504"/>
      <c r="K37" s="504"/>
      <c r="L37" s="504"/>
      <c r="M37" s="504"/>
      <c r="N37" s="504"/>
      <c r="O37" s="504"/>
      <c r="P37" s="504"/>
      <c r="Q37" s="504"/>
      <c r="R37" s="504"/>
      <c r="S37" s="504"/>
      <c r="T37" s="504"/>
      <c r="U37" s="504"/>
      <c r="V37" s="504"/>
      <c r="W37" s="504"/>
      <c r="X37" s="504"/>
      <c r="Y37" s="504"/>
      <c r="Z37" s="504"/>
      <c r="AA37" s="504"/>
      <c r="AB37" s="504"/>
      <c r="AC37" s="504"/>
      <c r="AD37" s="504"/>
      <c r="AE37" s="504"/>
      <c r="AF37" s="504"/>
      <c r="AG37" s="504"/>
      <c r="AH37" s="504"/>
      <c r="AI37" s="504"/>
      <c r="AJ37" s="504"/>
      <c r="AK37" s="504"/>
      <c r="AL37" s="504"/>
      <c r="AM37" s="505"/>
      <c r="AN37" s="512"/>
      <c r="AO37" s="513"/>
      <c r="AP37" s="513"/>
      <c r="AQ37" s="513"/>
      <c r="AR37" s="513"/>
      <c r="AS37" s="513"/>
      <c r="AT37" s="513"/>
      <c r="AU37" s="513"/>
      <c r="AV37" s="513"/>
      <c r="AW37" s="514"/>
      <c r="AX37" s="64"/>
      <c r="AY37" s="64"/>
      <c r="AZ37" s="64"/>
    </row>
    <row r="38" spans="1:52" s="3" customFormat="1" ht="14" customHeight="1" x14ac:dyDescent="0.15">
      <c r="A38" s="68"/>
      <c r="B38" s="497" t="s">
        <v>262</v>
      </c>
      <c r="C38" s="498"/>
      <c r="D38" s="498"/>
      <c r="E38" s="498"/>
      <c r="F38" s="498"/>
      <c r="G38" s="498"/>
      <c r="H38" s="498"/>
      <c r="I38" s="498"/>
      <c r="J38" s="498"/>
      <c r="K38" s="498"/>
      <c r="L38" s="498"/>
      <c r="M38" s="498"/>
      <c r="N38" s="498"/>
      <c r="O38" s="498"/>
      <c r="P38" s="498"/>
      <c r="Q38" s="498"/>
      <c r="R38" s="498"/>
      <c r="S38" s="498"/>
      <c r="T38" s="498"/>
      <c r="U38" s="498"/>
      <c r="V38" s="498"/>
      <c r="W38" s="498"/>
      <c r="X38" s="498"/>
      <c r="Y38" s="498"/>
      <c r="Z38" s="498"/>
      <c r="AA38" s="498"/>
      <c r="AB38" s="498"/>
      <c r="AC38" s="498"/>
      <c r="AD38" s="498"/>
      <c r="AE38" s="498"/>
      <c r="AF38" s="498"/>
      <c r="AG38" s="498"/>
      <c r="AH38" s="498"/>
      <c r="AI38" s="498"/>
      <c r="AJ38" s="498"/>
      <c r="AK38" s="498"/>
      <c r="AL38" s="498"/>
      <c r="AM38" s="499"/>
      <c r="AN38" s="496"/>
      <c r="AO38" s="496"/>
      <c r="AP38" s="496"/>
      <c r="AQ38" s="496"/>
      <c r="AR38" s="496"/>
      <c r="AS38" s="496"/>
      <c r="AT38" s="496"/>
      <c r="AU38" s="496"/>
      <c r="AV38" s="496"/>
      <c r="AW38" s="496"/>
      <c r="AX38" s="64"/>
      <c r="AY38" s="64"/>
      <c r="AZ38" s="64"/>
    </row>
    <row r="39" spans="1:52" s="3" customFormat="1" ht="14" customHeight="1" x14ac:dyDescent="0.15">
      <c r="A39" s="68"/>
      <c r="B39" s="500"/>
      <c r="C39" s="501"/>
      <c r="D39" s="501"/>
      <c r="E39" s="501"/>
      <c r="F39" s="501"/>
      <c r="G39" s="501"/>
      <c r="H39" s="501"/>
      <c r="I39" s="501"/>
      <c r="J39" s="501"/>
      <c r="K39" s="501"/>
      <c r="L39" s="501"/>
      <c r="M39" s="501"/>
      <c r="N39" s="501"/>
      <c r="O39" s="501"/>
      <c r="P39" s="501"/>
      <c r="Q39" s="501"/>
      <c r="R39" s="501"/>
      <c r="S39" s="501"/>
      <c r="T39" s="501"/>
      <c r="U39" s="501"/>
      <c r="V39" s="501"/>
      <c r="W39" s="501"/>
      <c r="X39" s="501"/>
      <c r="Y39" s="501"/>
      <c r="Z39" s="501"/>
      <c r="AA39" s="501"/>
      <c r="AB39" s="501"/>
      <c r="AC39" s="501"/>
      <c r="AD39" s="501"/>
      <c r="AE39" s="501"/>
      <c r="AF39" s="501"/>
      <c r="AG39" s="501"/>
      <c r="AH39" s="501"/>
      <c r="AI39" s="501"/>
      <c r="AJ39" s="501"/>
      <c r="AK39" s="501"/>
      <c r="AL39" s="501"/>
      <c r="AM39" s="502"/>
      <c r="AN39" s="496"/>
      <c r="AO39" s="496"/>
      <c r="AP39" s="496"/>
      <c r="AQ39" s="496"/>
      <c r="AR39" s="496"/>
      <c r="AS39" s="496"/>
      <c r="AT39" s="496"/>
      <c r="AU39" s="496"/>
      <c r="AV39" s="496"/>
      <c r="AW39" s="496"/>
      <c r="AX39" s="64"/>
      <c r="AY39" s="64"/>
      <c r="AZ39" s="64"/>
    </row>
    <row r="40" spans="1:52" s="3" customFormat="1" ht="14" customHeight="1" x14ac:dyDescent="0.15">
      <c r="A40" s="68"/>
      <c r="B40" s="503"/>
      <c r="C40" s="504"/>
      <c r="D40" s="504"/>
      <c r="E40" s="504"/>
      <c r="F40" s="504"/>
      <c r="G40" s="504"/>
      <c r="H40" s="504"/>
      <c r="I40" s="504"/>
      <c r="J40" s="504"/>
      <c r="K40" s="504"/>
      <c r="L40" s="504"/>
      <c r="M40" s="504"/>
      <c r="N40" s="504"/>
      <c r="O40" s="504"/>
      <c r="P40" s="504"/>
      <c r="Q40" s="504"/>
      <c r="R40" s="504"/>
      <c r="S40" s="504"/>
      <c r="T40" s="504"/>
      <c r="U40" s="504"/>
      <c r="V40" s="504"/>
      <c r="W40" s="504"/>
      <c r="X40" s="504"/>
      <c r="Y40" s="504"/>
      <c r="Z40" s="504"/>
      <c r="AA40" s="504"/>
      <c r="AB40" s="504"/>
      <c r="AC40" s="504"/>
      <c r="AD40" s="504"/>
      <c r="AE40" s="504"/>
      <c r="AF40" s="504"/>
      <c r="AG40" s="504"/>
      <c r="AH40" s="504"/>
      <c r="AI40" s="504"/>
      <c r="AJ40" s="504"/>
      <c r="AK40" s="504"/>
      <c r="AL40" s="504"/>
      <c r="AM40" s="505"/>
      <c r="AN40" s="496"/>
      <c r="AO40" s="496"/>
      <c r="AP40" s="496"/>
      <c r="AQ40" s="496"/>
      <c r="AR40" s="496"/>
      <c r="AS40" s="496"/>
      <c r="AT40" s="496"/>
      <c r="AU40" s="496"/>
      <c r="AV40" s="496"/>
      <c r="AW40" s="496"/>
      <c r="AX40" s="64"/>
      <c r="AY40" s="64"/>
      <c r="AZ40" s="64"/>
    </row>
    <row r="41" spans="1:52" s="3" customFormat="1" ht="14" customHeight="1" x14ac:dyDescent="0.15">
      <c r="A41" s="68"/>
      <c r="B41" s="487" t="s">
        <v>263</v>
      </c>
      <c r="C41" s="488"/>
      <c r="D41" s="488"/>
      <c r="E41" s="488"/>
      <c r="F41" s="488"/>
      <c r="G41" s="488"/>
      <c r="H41" s="488"/>
      <c r="I41" s="488"/>
      <c r="J41" s="488"/>
      <c r="K41" s="488"/>
      <c r="L41" s="488"/>
      <c r="M41" s="488"/>
      <c r="N41" s="488"/>
      <c r="O41" s="488"/>
      <c r="P41" s="488"/>
      <c r="Q41" s="488"/>
      <c r="R41" s="488"/>
      <c r="S41" s="488"/>
      <c r="T41" s="488"/>
      <c r="U41" s="488"/>
      <c r="V41" s="488"/>
      <c r="W41" s="488"/>
      <c r="X41" s="488"/>
      <c r="Y41" s="488"/>
      <c r="Z41" s="488"/>
      <c r="AA41" s="488"/>
      <c r="AB41" s="488"/>
      <c r="AC41" s="488"/>
      <c r="AD41" s="488"/>
      <c r="AE41" s="488"/>
      <c r="AF41" s="488"/>
      <c r="AG41" s="488"/>
      <c r="AH41" s="488"/>
      <c r="AI41" s="488"/>
      <c r="AJ41" s="488"/>
      <c r="AK41" s="488"/>
      <c r="AL41" s="488"/>
      <c r="AM41" s="489"/>
      <c r="AN41" s="496"/>
      <c r="AO41" s="496"/>
      <c r="AP41" s="496"/>
      <c r="AQ41" s="496"/>
      <c r="AR41" s="496"/>
      <c r="AS41" s="496"/>
      <c r="AT41" s="496"/>
      <c r="AU41" s="496"/>
      <c r="AV41" s="496"/>
      <c r="AW41" s="496"/>
      <c r="AX41" s="64"/>
      <c r="AY41" s="64"/>
      <c r="AZ41" s="64"/>
    </row>
    <row r="42" spans="1:52" s="3" customFormat="1" ht="14" customHeight="1" x14ac:dyDescent="0.15">
      <c r="A42" s="68"/>
      <c r="B42" s="490"/>
      <c r="C42" s="491"/>
      <c r="D42" s="491"/>
      <c r="E42" s="491"/>
      <c r="F42" s="491"/>
      <c r="G42" s="491"/>
      <c r="H42" s="491"/>
      <c r="I42" s="491"/>
      <c r="J42" s="491"/>
      <c r="K42" s="491"/>
      <c r="L42" s="491"/>
      <c r="M42" s="491"/>
      <c r="N42" s="491"/>
      <c r="O42" s="491"/>
      <c r="P42" s="491"/>
      <c r="Q42" s="491"/>
      <c r="R42" s="491"/>
      <c r="S42" s="491"/>
      <c r="T42" s="491"/>
      <c r="U42" s="491"/>
      <c r="V42" s="491"/>
      <c r="W42" s="491"/>
      <c r="X42" s="491"/>
      <c r="Y42" s="491"/>
      <c r="Z42" s="491"/>
      <c r="AA42" s="491"/>
      <c r="AB42" s="491"/>
      <c r="AC42" s="491"/>
      <c r="AD42" s="491"/>
      <c r="AE42" s="491"/>
      <c r="AF42" s="491"/>
      <c r="AG42" s="491"/>
      <c r="AH42" s="491"/>
      <c r="AI42" s="491"/>
      <c r="AJ42" s="491"/>
      <c r="AK42" s="491"/>
      <c r="AL42" s="491"/>
      <c r="AM42" s="492"/>
      <c r="AN42" s="496"/>
      <c r="AO42" s="496"/>
      <c r="AP42" s="496"/>
      <c r="AQ42" s="496"/>
      <c r="AR42" s="496"/>
      <c r="AS42" s="496"/>
      <c r="AT42" s="496"/>
      <c r="AU42" s="496"/>
      <c r="AV42" s="496"/>
      <c r="AW42" s="496"/>
      <c r="AX42" s="64"/>
      <c r="AY42" s="64"/>
      <c r="AZ42" s="64"/>
    </row>
    <row r="43" spans="1:52" s="3" customFormat="1" ht="14" customHeight="1" x14ac:dyDescent="0.15">
      <c r="A43" s="68"/>
      <c r="B43" s="493"/>
      <c r="C43" s="494"/>
      <c r="D43" s="494"/>
      <c r="E43" s="494"/>
      <c r="F43" s="494"/>
      <c r="G43" s="494"/>
      <c r="H43" s="494"/>
      <c r="I43" s="494"/>
      <c r="J43" s="494"/>
      <c r="K43" s="494"/>
      <c r="L43" s="494"/>
      <c r="M43" s="494"/>
      <c r="N43" s="494"/>
      <c r="O43" s="494"/>
      <c r="P43" s="494"/>
      <c r="Q43" s="494"/>
      <c r="R43" s="494"/>
      <c r="S43" s="494"/>
      <c r="T43" s="494"/>
      <c r="U43" s="494"/>
      <c r="V43" s="494"/>
      <c r="W43" s="494"/>
      <c r="X43" s="494"/>
      <c r="Y43" s="494"/>
      <c r="Z43" s="494"/>
      <c r="AA43" s="494"/>
      <c r="AB43" s="494"/>
      <c r="AC43" s="494"/>
      <c r="AD43" s="494"/>
      <c r="AE43" s="494"/>
      <c r="AF43" s="494"/>
      <c r="AG43" s="494"/>
      <c r="AH43" s="494"/>
      <c r="AI43" s="494"/>
      <c r="AJ43" s="494"/>
      <c r="AK43" s="494"/>
      <c r="AL43" s="494"/>
      <c r="AM43" s="495"/>
      <c r="AN43" s="496"/>
      <c r="AO43" s="496"/>
      <c r="AP43" s="496"/>
      <c r="AQ43" s="496"/>
      <c r="AR43" s="496"/>
      <c r="AS43" s="496"/>
      <c r="AT43" s="496"/>
      <c r="AU43" s="496"/>
      <c r="AV43" s="496"/>
      <c r="AW43" s="496"/>
      <c r="AX43" s="64"/>
      <c r="AY43" s="64"/>
      <c r="AZ43" s="64"/>
    </row>
    <row r="44" spans="1:52" s="3" customFormat="1" ht="14" customHeight="1" x14ac:dyDescent="0.15">
      <c r="A44" s="68"/>
      <c r="B44" s="487" t="s">
        <v>263</v>
      </c>
      <c r="C44" s="488"/>
      <c r="D44" s="488"/>
      <c r="E44" s="488"/>
      <c r="F44" s="488"/>
      <c r="G44" s="488"/>
      <c r="H44" s="488"/>
      <c r="I44" s="488"/>
      <c r="J44" s="488"/>
      <c r="K44" s="488"/>
      <c r="L44" s="488"/>
      <c r="M44" s="488"/>
      <c r="N44" s="488"/>
      <c r="O44" s="488"/>
      <c r="P44" s="488"/>
      <c r="Q44" s="488"/>
      <c r="R44" s="488"/>
      <c r="S44" s="488"/>
      <c r="T44" s="488"/>
      <c r="U44" s="488"/>
      <c r="V44" s="488"/>
      <c r="W44" s="488"/>
      <c r="X44" s="488"/>
      <c r="Y44" s="488"/>
      <c r="Z44" s="488"/>
      <c r="AA44" s="488"/>
      <c r="AB44" s="488"/>
      <c r="AC44" s="488"/>
      <c r="AD44" s="488"/>
      <c r="AE44" s="488"/>
      <c r="AF44" s="488"/>
      <c r="AG44" s="488"/>
      <c r="AH44" s="488"/>
      <c r="AI44" s="488"/>
      <c r="AJ44" s="488"/>
      <c r="AK44" s="488"/>
      <c r="AL44" s="488"/>
      <c r="AM44" s="489"/>
      <c r="AN44" s="496"/>
      <c r="AO44" s="496"/>
      <c r="AP44" s="496"/>
      <c r="AQ44" s="496"/>
      <c r="AR44" s="496"/>
      <c r="AS44" s="496"/>
      <c r="AT44" s="496"/>
      <c r="AU44" s="496"/>
      <c r="AV44" s="496"/>
      <c r="AW44" s="496"/>
      <c r="AX44" s="64"/>
      <c r="AY44" s="64"/>
      <c r="AZ44" s="64"/>
    </row>
    <row r="45" spans="1:52" s="3" customFormat="1" ht="14" customHeight="1" x14ac:dyDescent="0.15">
      <c r="A45" s="68"/>
      <c r="B45" s="490"/>
      <c r="C45" s="491"/>
      <c r="D45" s="491"/>
      <c r="E45" s="491"/>
      <c r="F45" s="491"/>
      <c r="G45" s="491"/>
      <c r="H45" s="491"/>
      <c r="I45" s="491"/>
      <c r="J45" s="491"/>
      <c r="K45" s="491"/>
      <c r="L45" s="491"/>
      <c r="M45" s="491"/>
      <c r="N45" s="491"/>
      <c r="O45" s="491"/>
      <c r="P45" s="491"/>
      <c r="Q45" s="491"/>
      <c r="R45" s="491"/>
      <c r="S45" s="491"/>
      <c r="T45" s="491"/>
      <c r="U45" s="491"/>
      <c r="V45" s="491"/>
      <c r="W45" s="491"/>
      <c r="X45" s="491"/>
      <c r="Y45" s="491"/>
      <c r="Z45" s="491"/>
      <c r="AA45" s="491"/>
      <c r="AB45" s="491"/>
      <c r="AC45" s="491"/>
      <c r="AD45" s="491"/>
      <c r="AE45" s="491"/>
      <c r="AF45" s="491"/>
      <c r="AG45" s="491"/>
      <c r="AH45" s="491"/>
      <c r="AI45" s="491"/>
      <c r="AJ45" s="491"/>
      <c r="AK45" s="491"/>
      <c r="AL45" s="491"/>
      <c r="AM45" s="492"/>
      <c r="AN45" s="496"/>
      <c r="AO45" s="496"/>
      <c r="AP45" s="496"/>
      <c r="AQ45" s="496"/>
      <c r="AR45" s="496"/>
      <c r="AS45" s="496"/>
      <c r="AT45" s="496"/>
      <c r="AU45" s="496"/>
      <c r="AV45" s="496"/>
      <c r="AW45" s="496"/>
      <c r="AX45" s="64"/>
      <c r="AY45" s="64"/>
      <c r="AZ45" s="64"/>
    </row>
    <row r="46" spans="1:52" s="3" customFormat="1" ht="14" customHeight="1" x14ac:dyDescent="0.15">
      <c r="A46" s="68"/>
      <c r="B46" s="493"/>
      <c r="C46" s="494"/>
      <c r="D46" s="494"/>
      <c r="E46" s="494"/>
      <c r="F46" s="494"/>
      <c r="G46" s="494"/>
      <c r="H46" s="494"/>
      <c r="I46" s="494"/>
      <c r="J46" s="494"/>
      <c r="K46" s="494"/>
      <c r="L46" s="494"/>
      <c r="M46" s="494"/>
      <c r="N46" s="494"/>
      <c r="O46" s="494"/>
      <c r="P46" s="494"/>
      <c r="Q46" s="494"/>
      <c r="R46" s="494"/>
      <c r="S46" s="494"/>
      <c r="T46" s="494"/>
      <c r="U46" s="494"/>
      <c r="V46" s="494"/>
      <c r="W46" s="494"/>
      <c r="X46" s="494"/>
      <c r="Y46" s="494"/>
      <c r="Z46" s="494"/>
      <c r="AA46" s="494"/>
      <c r="AB46" s="494"/>
      <c r="AC46" s="494"/>
      <c r="AD46" s="494"/>
      <c r="AE46" s="494"/>
      <c r="AF46" s="494"/>
      <c r="AG46" s="494"/>
      <c r="AH46" s="494"/>
      <c r="AI46" s="494"/>
      <c r="AJ46" s="494"/>
      <c r="AK46" s="494"/>
      <c r="AL46" s="494"/>
      <c r="AM46" s="495"/>
      <c r="AN46" s="496"/>
      <c r="AO46" s="496"/>
      <c r="AP46" s="496"/>
      <c r="AQ46" s="496"/>
      <c r="AR46" s="496"/>
      <c r="AS46" s="496"/>
      <c r="AT46" s="496"/>
      <c r="AU46" s="496"/>
      <c r="AV46" s="496"/>
      <c r="AW46" s="496"/>
      <c r="AX46" s="64"/>
      <c r="AY46" s="64"/>
      <c r="AZ46" s="64"/>
    </row>
    <row r="47" spans="1:52" s="3" customFormat="1" ht="14" customHeight="1" x14ac:dyDescent="0.15">
      <c r="A47" s="68"/>
      <c r="B47" s="487" t="s">
        <v>263</v>
      </c>
      <c r="C47" s="488"/>
      <c r="D47" s="488"/>
      <c r="E47" s="488"/>
      <c r="F47" s="488"/>
      <c r="G47" s="488"/>
      <c r="H47" s="488"/>
      <c r="I47" s="488"/>
      <c r="J47" s="488"/>
      <c r="K47" s="488"/>
      <c r="L47" s="488"/>
      <c r="M47" s="488"/>
      <c r="N47" s="488"/>
      <c r="O47" s="488"/>
      <c r="P47" s="488"/>
      <c r="Q47" s="488"/>
      <c r="R47" s="488"/>
      <c r="S47" s="488"/>
      <c r="T47" s="488"/>
      <c r="U47" s="488"/>
      <c r="V47" s="488"/>
      <c r="W47" s="488"/>
      <c r="X47" s="488"/>
      <c r="Y47" s="488"/>
      <c r="Z47" s="488"/>
      <c r="AA47" s="488"/>
      <c r="AB47" s="488"/>
      <c r="AC47" s="488"/>
      <c r="AD47" s="488"/>
      <c r="AE47" s="488"/>
      <c r="AF47" s="488"/>
      <c r="AG47" s="488"/>
      <c r="AH47" s="488"/>
      <c r="AI47" s="488"/>
      <c r="AJ47" s="488"/>
      <c r="AK47" s="488"/>
      <c r="AL47" s="488"/>
      <c r="AM47" s="489"/>
      <c r="AN47" s="496"/>
      <c r="AO47" s="496"/>
      <c r="AP47" s="496"/>
      <c r="AQ47" s="496"/>
      <c r="AR47" s="496"/>
      <c r="AS47" s="496"/>
      <c r="AT47" s="496"/>
      <c r="AU47" s="496"/>
      <c r="AV47" s="496"/>
      <c r="AW47" s="496"/>
      <c r="AX47" s="64"/>
      <c r="AY47" s="64"/>
      <c r="AZ47" s="64"/>
    </row>
    <row r="48" spans="1:52" s="3" customFormat="1" ht="14" customHeight="1" x14ac:dyDescent="0.15">
      <c r="A48" s="68"/>
      <c r="B48" s="490"/>
      <c r="C48" s="491"/>
      <c r="D48" s="491"/>
      <c r="E48" s="491"/>
      <c r="F48" s="491"/>
      <c r="G48" s="491"/>
      <c r="H48" s="491"/>
      <c r="I48" s="491"/>
      <c r="J48" s="491"/>
      <c r="K48" s="491"/>
      <c r="L48" s="491"/>
      <c r="M48" s="491"/>
      <c r="N48" s="491"/>
      <c r="O48" s="491"/>
      <c r="P48" s="491"/>
      <c r="Q48" s="491"/>
      <c r="R48" s="491"/>
      <c r="S48" s="491"/>
      <c r="T48" s="491"/>
      <c r="U48" s="491"/>
      <c r="V48" s="491"/>
      <c r="W48" s="491"/>
      <c r="X48" s="491"/>
      <c r="Y48" s="491"/>
      <c r="Z48" s="491"/>
      <c r="AA48" s="491"/>
      <c r="AB48" s="491"/>
      <c r="AC48" s="491"/>
      <c r="AD48" s="491"/>
      <c r="AE48" s="491"/>
      <c r="AF48" s="491"/>
      <c r="AG48" s="491"/>
      <c r="AH48" s="491"/>
      <c r="AI48" s="491"/>
      <c r="AJ48" s="491"/>
      <c r="AK48" s="491"/>
      <c r="AL48" s="491"/>
      <c r="AM48" s="492"/>
      <c r="AN48" s="496"/>
      <c r="AO48" s="496"/>
      <c r="AP48" s="496"/>
      <c r="AQ48" s="496"/>
      <c r="AR48" s="496"/>
      <c r="AS48" s="496"/>
      <c r="AT48" s="496"/>
      <c r="AU48" s="496"/>
      <c r="AV48" s="496"/>
      <c r="AW48" s="496"/>
      <c r="AX48" s="64"/>
      <c r="AY48" s="64"/>
      <c r="AZ48" s="64"/>
    </row>
    <row r="49" spans="1:52" s="3" customFormat="1" ht="14" customHeight="1" x14ac:dyDescent="0.15">
      <c r="A49" s="68"/>
      <c r="B49" s="493"/>
      <c r="C49" s="494"/>
      <c r="D49" s="494"/>
      <c r="E49" s="494"/>
      <c r="F49" s="494"/>
      <c r="G49" s="494"/>
      <c r="H49" s="494"/>
      <c r="I49" s="494"/>
      <c r="J49" s="494"/>
      <c r="K49" s="494"/>
      <c r="L49" s="494"/>
      <c r="M49" s="494"/>
      <c r="N49" s="494"/>
      <c r="O49" s="494"/>
      <c r="P49" s="494"/>
      <c r="Q49" s="494"/>
      <c r="R49" s="494"/>
      <c r="S49" s="494"/>
      <c r="T49" s="494"/>
      <c r="U49" s="494"/>
      <c r="V49" s="494"/>
      <c r="W49" s="494"/>
      <c r="X49" s="494"/>
      <c r="Y49" s="494"/>
      <c r="Z49" s="494"/>
      <c r="AA49" s="494"/>
      <c r="AB49" s="494"/>
      <c r="AC49" s="494"/>
      <c r="AD49" s="494"/>
      <c r="AE49" s="494"/>
      <c r="AF49" s="494"/>
      <c r="AG49" s="494"/>
      <c r="AH49" s="494"/>
      <c r="AI49" s="494"/>
      <c r="AJ49" s="494"/>
      <c r="AK49" s="494"/>
      <c r="AL49" s="494"/>
      <c r="AM49" s="495"/>
      <c r="AN49" s="496"/>
      <c r="AO49" s="496"/>
      <c r="AP49" s="496"/>
      <c r="AQ49" s="496"/>
      <c r="AR49" s="496"/>
      <c r="AS49" s="496"/>
      <c r="AT49" s="496"/>
      <c r="AU49" s="496"/>
      <c r="AV49" s="496"/>
      <c r="AW49" s="496"/>
      <c r="AX49" s="64"/>
      <c r="AY49" s="64"/>
      <c r="AZ49" s="64"/>
    </row>
    <row r="50" spans="1:52" s="3" customFormat="1" ht="14" customHeight="1" x14ac:dyDescent="0.15">
      <c r="A50" s="68"/>
      <c r="B50" s="475" t="s">
        <v>264</v>
      </c>
      <c r="C50" s="476"/>
      <c r="D50" s="476"/>
      <c r="E50" s="476"/>
      <c r="F50" s="476"/>
      <c r="G50" s="476"/>
      <c r="H50" s="476"/>
      <c r="I50" s="476"/>
      <c r="J50" s="476"/>
      <c r="K50" s="476"/>
      <c r="L50" s="476"/>
      <c r="M50" s="476"/>
      <c r="N50" s="476"/>
      <c r="O50" s="476"/>
      <c r="P50" s="476"/>
      <c r="Q50" s="476"/>
      <c r="R50" s="476"/>
      <c r="S50" s="476"/>
      <c r="T50" s="476"/>
      <c r="U50" s="476"/>
      <c r="V50" s="476"/>
      <c r="W50" s="476"/>
      <c r="X50" s="476"/>
      <c r="Y50" s="476"/>
      <c r="Z50" s="476"/>
      <c r="AA50" s="476"/>
      <c r="AB50" s="476"/>
      <c r="AC50" s="476"/>
      <c r="AD50" s="476"/>
      <c r="AE50" s="476"/>
      <c r="AF50" s="476"/>
      <c r="AG50" s="476"/>
      <c r="AH50" s="476"/>
      <c r="AI50" s="476"/>
      <c r="AJ50" s="476"/>
      <c r="AK50" s="476"/>
      <c r="AL50" s="476"/>
      <c r="AM50" s="477"/>
      <c r="AN50" s="524">
        <f>AN35+AN38+AN41+AN44+AN47</f>
        <v>0</v>
      </c>
      <c r="AO50" s="525"/>
      <c r="AP50" s="525"/>
      <c r="AQ50" s="525"/>
      <c r="AR50" s="525"/>
      <c r="AS50" s="525"/>
      <c r="AT50" s="525"/>
      <c r="AU50" s="525"/>
      <c r="AV50" s="525"/>
      <c r="AW50" s="526"/>
      <c r="AX50" s="64"/>
      <c r="AY50" s="64"/>
      <c r="AZ50" s="64"/>
    </row>
    <row r="51" spans="1:52" s="3" customFormat="1" ht="14" customHeight="1" x14ac:dyDescent="0.15">
      <c r="A51" s="68"/>
      <c r="B51" s="478"/>
      <c r="C51" s="479"/>
      <c r="D51" s="479"/>
      <c r="E51" s="479"/>
      <c r="F51" s="479"/>
      <c r="G51" s="479"/>
      <c r="H51" s="479"/>
      <c r="I51" s="479"/>
      <c r="J51" s="479"/>
      <c r="K51" s="479"/>
      <c r="L51" s="479"/>
      <c r="M51" s="479"/>
      <c r="N51" s="479"/>
      <c r="O51" s="479"/>
      <c r="P51" s="479"/>
      <c r="Q51" s="479"/>
      <c r="R51" s="479"/>
      <c r="S51" s="479"/>
      <c r="T51" s="479"/>
      <c r="U51" s="479"/>
      <c r="V51" s="479"/>
      <c r="W51" s="479"/>
      <c r="X51" s="479"/>
      <c r="Y51" s="479"/>
      <c r="Z51" s="479"/>
      <c r="AA51" s="479"/>
      <c r="AB51" s="479"/>
      <c r="AC51" s="479"/>
      <c r="AD51" s="479"/>
      <c r="AE51" s="479"/>
      <c r="AF51" s="479"/>
      <c r="AG51" s="479"/>
      <c r="AH51" s="479"/>
      <c r="AI51" s="479"/>
      <c r="AJ51" s="479"/>
      <c r="AK51" s="479"/>
      <c r="AL51" s="479"/>
      <c r="AM51" s="480"/>
      <c r="AN51" s="527"/>
      <c r="AO51" s="528"/>
      <c r="AP51" s="528"/>
      <c r="AQ51" s="528"/>
      <c r="AR51" s="528"/>
      <c r="AS51" s="528"/>
      <c r="AT51" s="528"/>
      <c r="AU51" s="528"/>
      <c r="AV51" s="528"/>
      <c r="AW51" s="529"/>
      <c r="AX51" s="64"/>
      <c r="AY51" s="64"/>
      <c r="AZ51" s="64"/>
    </row>
    <row r="52" spans="1:52" s="3" customFormat="1" ht="14" customHeight="1" x14ac:dyDescent="0.15">
      <c r="A52" s="68"/>
      <c r="B52" s="481"/>
      <c r="C52" s="482"/>
      <c r="D52" s="482"/>
      <c r="E52" s="482"/>
      <c r="F52" s="482"/>
      <c r="G52" s="482"/>
      <c r="H52" s="482"/>
      <c r="I52" s="482"/>
      <c r="J52" s="482"/>
      <c r="K52" s="482"/>
      <c r="L52" s="482"/>
      <c r="M52" s="482"/>
      <c r="N52" s="482"/>
      <c r="O52" s="482"/>
      <c r="P52" s="482"/>
      <c r="Q52" s="482"/>
      <c r="R52" s="482"/>
      <c r="S52" s="482"/>
      <c r="T52" s="482"/>
      <c r="U52" s="482"/>
      <c r="V52" s="482"/>
      <c r="W52" s="482"/>
      <c r="X52" s="482"/>
      <c r="Y52" s="482"/>
      <c r="Z52" s="482"/>
      <c r="AA52" s="482"/>
      <c r="AB52" s="482"/>
      <c r="AC52" s="482"/>
      <c r="AD52" s="482"/>
      <c r="AE52" s="482"/>
      <c r="AF52" s="482"/>
      <c r="AG52" s="482"/>
      <c r="AH52" s="482"/>
      <c r="AI52" s="482"/>
      <c r="AJ52" s="482"/>
      <c r="AK52" s="482"/>
      <c r="AL52" s="482"/>
      <c r="AM52" s="483"/>
      <c r="AN52" s="530"/>
      <c r="AO52" s="531"/>
      <c r="AP52" s="531"/>
      <c r="AQ52" s="531"/>
      <c r="AR52" s="531"/>
      <c r="AS52" s="531"/>
      <c r="AT52" s="531"/>
      <c r="AU52" s="531"/>
      <c r="AV52" s="531"/>
      <c r="AW52" s="532"/>
      <c r="AX52" s="64"/>
      <c r="AY52" s="64"/>
      <c r="AZ52" s="64"/>
    </row>
    <row r="53" spans="1:52" s="3" customFormat="1" ht="14" customHeight="1" x14ac:dyDescent="0.15">
      <c r="A53" s="68"/>
      <c r="B53" s="69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122"/>
      <c r="O53" s="122"/>
      <c r="P53" s="122"/>
      <c r="Q53" s="122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124"/>
      <c r="AL53" s="122"/>
      <c r="AM53" s="122"/>
      <c r="AN53" s="122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</row>
    <row r="54" spans="1:52" s="3" customFormat="1" ht="14" customHeight="1" x14ac:dyDescent="0.15">
      <c r="A54" s="68"/>
      <c r="B54" s="69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122"/>
      <c r="O54" s="122"/>
      <c r="P54" s="122"/>
      <c r="Q54" s="122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124"/>
      <c r="AL54" s="122"/>
      <c r="AM54" s="122"/>
      <c r="AN54" s="122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</row>
    <row r="55" spans="1:52" s="3" customFormat="1" ht="14" customHeight="1" x14ac:dyDescent="0.15">
      <c r="A55" s="68"/>
      <c r="B55" s="356" t="s">
        <v>265</v>
      </c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6"/>
      <c r="P55" s="356"/>
      <c r="Q55" s="356"/>
      <c r="R55" s="356"/>
      <c r="S55" s="356"/>
      <c r="T55" s="356"/>
      <c r="U55" s="356"/>
      <c r="V55" s="356"/>
      <c r="W55" s="356"/>
      <c r="X55" s="356"/>
      <c r="Y55" s="356"/>
      <c r="Z55" s="356"/>
      <c r="AA55" s="356"/>
      <c r="AB55" s="356"/>
      <c r="AC55" s="356"/>
      <c r="AD55" s="356"/>
      <c r="AE55" s="356"/>
      <c r="AF55" s="356"/>
      <c r="AG55" s="356"/>
      <c r="AH55" s="356"/>
      <c r="AI55" s="356"/>
      <c r="AJ55" s="356"/>
      <c r="AK55" s="515">
        <f>0.4*AN50</f>
        <v>0</v>
      </c>
      <c r="AL55" s="516"/>
      <c r="AM55" s="516"/>
      <c r="AN55" s="516"/>
      <c r="AO55" s="516"/>
      <c r="AP55" s="516"/>
      <c r="AQ55" s="516"/>
      <c r="AR55" s="516"/>
      <c r="AS55" s="516"/>
      <c r="AT55" s="516"/>
      <c r="AU55" s="516"/>
      <c r="AV55" s="516"/>
      <c r="AW55" s="517"/>
      <c r="AX55" s="64"/>
      <c r="AY55" s="64"/>
      <c r="AZ55" s="64"/>
    </row>
    <row r="56" spans="1:52" s="3" customFormat="1" ht="14" customHeight="1" x14ac:dyDescent="0.15">
      <c r="A56" s="68"/>
      <c r="B56" s="356"/>
      <c r="C56" s="356"/>
      <c r="D56" s="356"/>
      <c r="E56" s="356"/>
      <c r="F56" s="356"/>
      <c r="G56" s="356"/>
      <c r="H56" s="356"/>
      <c r="I56" s="356"/>
      <c r="J56" s="356"/>
      <c r="K56" s="356"/>
      <c r="L56" s="356"/>
      <c r="M56" s="356"/>
      <c r="N56" s="356"/>
      <c r="O56" s="356"/>
      <c r="P56" s="356"/>
      <c r="Q56" s="356"/>
      <c r="R56" s="356"/>
      <c r="S56" s="356"/>
      <c r="T56" s="356"/>
      <c r="U56" s="356"/>
      <c r="V56" s="356"/>
      <c r="W56" s="356"/>
      <c r="X56" s="356"/>
      <c r="Y56" s="356"/>
      <c r="Z56" s="356"/>
      <c r="AA56" s="356"/>
      <c r="AB56" s="356"/>
      <c r="AC56" s="356"/>
      <c r="AD56" s="356"/>
      <c r="AE56" s="356"/>
      <c r="AF56" s="356"/>
      <c r="AG56" s="356"/>
      <c r="AH56" s="356"/>
      <c r="AI56" s="356"/>
      <c r="AJ56" s="356"/>
      <c r="AK56" s="518"/>
      <c r="AL56" s="518"/>
      <c r="AM56" s="518"/>
      <c r="AN56" s="518"/>
      <c r="AO56" s="518"/>
      <c r="AP56" s="518"/>
      <c r="AQ56" s="518"/>
      <c r="AR56" s="518"/>
      <c r="AS56" s="518"/>
      <c r="AT56" s="518"/>
      <c r="AU56" s="518"/>
      <c r="AV56" s="518"/>
      <c r="AW56" s="519"/>
      <c r="AX56" s="64"/>
      <c r="AY56" s="64"/>
      <c r="AZ56" s="64"/>
    </row>
    <row r="57" spans="1:52" s="3" customFormat="1" ht="14" customHeight="1" x14ac:dyDescent="0.15">
      <c r="A57" s="68"/>
      <c r="B57" s="356"/>
      <c r="C57" s="356"/>
      <c r="D57" s="356"/>
      <c r="E57" s="356"/>
      <c r="F57" s="356"/>
      <c r="G57" s="356"/>
      <c r="H57" s="356"/>
      <c r="I57" s="356"/>
      <c r="J57" s="356"/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6"/>
      <c r="W57" s="356"/>
      <c r="X57" s="356"/>
      <c r="Y57" s="356"/>
      <c r="Z57" s="356"/>
      <c r="AA57" s="356"/>
      <c r="AB57" s="356"/>
      <c r="AC57" s="356"/>
      <c r="AD57" s="356"/>
      <c r="AE57" s="356"/>
      <c r="AF57" s="356"/>
      <c r="AG57" s="356"/>
      <c r="AH57" s="356"/>
      <c r="AI57" s="356"/>
      <c r="AJ57" s="356"/>
      <c r="AK57" s="520"/>
      <c r="AL57" s="520"/>
      <c r="AM57" s="520"/>
      <c r="AN57" s="520"/>
      <c r="AO57" s="520"/>
      <c r="AP57" s="520"/>
      <c r="AQ57" s="520"/>
      <c r="AR57" s="520"/>
      <c r="AS57" s="520"/>
      <c r="AT57" s="520"/>
      <c r="AU57" s="520"/>
      <c r="AV57" s="520"/>
      <c r="AW57" s="521"/>
      <c r="AX57" s="64"/>
      <c r="AY57" s="64"/>
      <c r="AZ57" s="64"/>
    </row>
    <row r="58" spans="1:52" s="3" customFormat="1" ht="14" customHeight="1" x14ac:dyDescent="0.15">
      <c r="A58" s="68"/>
      <c r="B58" s="522" t="s">
        <v>266</v>
      </c>
      <c r="C58" s="522"/>
      <c r="D58" s="522"/>
      <c r="E58" s="522"/>
      <c r="F58" s="522"/>
      <c r="G58" s="522"/>
      <c r="H58" s="522"/>
      <c r="I58" s="522"/>
      <c r="J58" s="522"/>
      <c r="K58" s="522"/>
      <c r="L58" s="522"/>
      <c r="M58" s="522"/>
      <c r="N58" s="522"/>
      <c r="O58" s="522"/>
      <c r="P58" s="522"/>
      <c r="Q58" s="522"/>
      <c r="R58" s="522"/>
      <c r="S58" s="522"/>
      <c r="T58" s="522"/>
      <c r="U58" s="522"/>
      <c r="V58" s="522"/>
      <c r="W58" s="522"/>
      <c r="X58" s="522"/>
      <c r="Y58" s="522"/>
      <c r="Z58" s="522"/>
      <c r="AA58" s="522"/>
      <c r="AB58" s="522"/>
      <c r="AC58" s="522"/>
      <c r="AD58" s="522"/>
      <c r="AE58" s="522"/>
      <c r="AF58" s="522"/>
      <c r="AG58" s="522"/>
      <c r="AH58" s="522"/>
      <c r="AI58" s="522"/>
      <c r="AJ58" s="522"/>
      <c r="AK58" s="523" t="str">
        <f>IF(AK55=0,"NO",IF(AN27&gt;AK55,"NO","OK"))</f>
        <v>NO</v>
      </c>
      <c r="AL58" s="523"/>
      <c r="AM58" s="523"/>
      <c r="AN58" s="523"/>
      <c r="AO58" s="523"/>
      <c r="AP58" s="523"/>
      <c r="AQ58" s="523"/>
      <c r="AR58" s="523"/>
      <c r="AS58" s="523"/>
      <c r="AT58" s="523"/>
      <c r="AU58" s="523"/>
      <c r="AV58" s="523"/>
      <c r="AW58" s="523"/>
      <c r="AX58" s="64"/>
      <c r="AY58" s="64"/>
      <c r="AZ58" s="64"/>
    </row>
    <row r="59" spans="1:52" s="3" customFormat="1" ht="14" customHeight="1" x14ac:dyDescent="0.15">
      <c r="A59" s="68"/>
      <c r="B59" s="522"/>
      <c r="C59" s="522"/>
      <c r="D59" s="522"/>
      <c r="E59" s="522"/>
      <c r="F59" s="522"/>
      <c r="G59" s="522"/>
      <c r="H59" s="522"/>
      <c r="I59" s="522"/>
      <c r="J59" s="522"/>
      <c r="K59" s="522"/>
      <c r="L59" s="522"/>
      <c r="M59" s="522"/>
      <c r="N59" s="522"/>
      <c r="O59" s="522"/>
      <c r="P59" s="522"/>
      <c r="Q59" s="522"/>
      <c r="R59" s="522"/>
      <c r="S59" s="522"/>
      <c r="T59" s="522"/>
      <c r="U59" s="522"/>
      <c r="V59" s="522"/>
      <c r="W59" s="522"/>
      <c r="X59" s="522"/>
      <c r="Y59" s="522"/>
      <c r="Z59" s="522"/>
      <c r="AA59" s="522"/>
      <c r="AB59" s="522"/>
      <c r="AC59" s="522"/>
      <c r="AD59" s="522"/>
      <c r="AE59" s="522"/>
      <c r="AF59" s="522"/>
      <c r="AG59" s="522"/>
      <c r="AH59" s="522"/>
      <c r="AI59" s="522"/>
      <c r="AJ59" s="522"/>
      <c r="AK59" s="523"/>
      <c r="AL59" s="523"/>
      <c r="AM59" s="523"/>
      <c r="AN59" s="523"/>
      <c r="AO59" s="523"/>
      <c r="AP59" s="523"/>
      <c r="AQ59" s="523"/>
      <c r="AR59" s="523"/>
      <c r="AS59" s="523"/>
      <c r="AT59" s="523"/>
      <c r="AU59" s="523"/>
      <c r="AV59" s="523"/>
      <c r="AW59" s="523"/>
      <c r="AX59" s="64"/>
      <c r="AY59" s="64"/>
      <c r="AZ59" s="64"/>
    </row>
    <row r="60" spans="1:52" s="3" customFormat="1" ht="14" customHeight="1" x14ac:dyDescent="0.15">
      <c r="A60" s="68"/>
      <c r="B60" s="522"/>
      <c r="C60" s="522"/>
      <c r="D60" s="522"/>
      <c r="E60" s="522"/>
      <c r="F60" s="522"/>
      <c r="G60" s="522"/>
      <c r="H60" s="522"/>
      <c r="I60" s="522"/>
      <c r="J60" s="522"/>
      <c r="K60" s="522"/>
      <c r="L60" s="522"/>
      <c r="M60" s="522"/>
      <c r="N60" s="522"/>
      <c r="O60" s="522"/>
      <c r="P60" s="522"/>
      <c r="Q60" s="522"/>
      <c r="R60" s="522"/>
      <c r="S60" s="522"/>
      <c r="T60" s="522"/>
      <c r="U60" s="522"/>
      <c r="V60" s="522"/>
      <c r="W60" s="522"/>
      <c r="X60" s="522"/>
      <c r="Y60" s="522"/>
      <c r="Z60" s="522"/>
      <c r="AA60" s="522"/>
      <c r="AB60" s="522"/>
      <c r="AC60" s="522"/>
      <c r="AD60" s="522"/>
      <c r="AE60" s="522"/>
      <c r="AF60" s="522"/>
      <c r="AG60" s="522"/>
      <c r="AH60" s="522"/>
      <c r="AI60" s="522"/>
      <c r="AJ60" s="522"/>
      <c r="AK60" s="523"/>
      <c r="AL60" s="523"/>
      <c r="AM60" s="523"/>
      <c r="AN60" s="523"/>
      <c r="AO60" s="523"/>
      <c r="AP60" s="523"/>
      <c r="AQ60" s="523"/>
      <c r="AR60" s="523"/>
      <c r="AS60" s="523"/>
      <c r="AT60" s="523"/>
      <c r="AU60" s="523"/>
      <c r="AV60" s="523"/>
      <c r="AW60" s="523"/>
      <c r="AX60" s="64"/>
      <c r="AY60" s="64"/>
      <c r="AZ60" s="64"/>
    </row>
    <row r="61" spans="1:52" s="3" customFormat="1" ht="14" customHeight="1" x14ac:dyDescent="0.15">
      <c r="A61" s="68"/>
      <c r="B61" s="69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4"/>
      <c r="AL61" s="122"/>
      <c r="AM61" s="122"/>
      <c r="AN61" s="122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</row>
    <row r="62" spans="1:52" s="3" customFormat="1" ht="14" customHeight="1" x14ac:dyDescent="0.15">
      <c r="A62" s="68"/>
      <c r="B62" s="131"/>
      <c r="C62" s="122"/>
      <c r="D62" s="462" t="s">
        <v>267</v>
      </c>
      <c r="E62" s="462"/>
      <c r="F62" s="462"/>
      <c r="G62" s="462"/>
      <c r="H62" s="462"/>
      <c r="I62" s="462"/>
      <c r="J62" s="462"/>
      <c r="K62" s="462"/>
      <c r="L62" s="462"/>
      <c r="M62" s="462"/>
      <c r="N62" s="462"/>
      <c r="O62" s="462"/>
      <c r="P62" s="462"/>
      <c r="Q62" s="462"/>
      <c r="R62" s="462"/>
      <c r="S62" s="462"/>
      <c r="T62" s="462"/>
      <c r="U62" s="462"/>
      <c r="V62" s="462"/>
      <c r="W62" s="462"/>
      <c r="X62" s="462"/>
      <c r="Y62" s="462"/>
      <c r="Z62" s="462"/>
      <c r="AA62" s="462"/>
      <c r="AB62" s="462"/>
      <c r="AC62" s="462"/>
      <c r="AD62" s="462"/>
      <c r="AE62" s="462"/>
      <c r="AF62" s="462"/>
      <c r="AG62" s="462"/>
      <c r="AH62" s="462"/>
      <c r="AI62" s="462"/>
      <c r="AJ62" s="462"/>
      <c r="AK62" s="462"/>
      <c r="AL62" s="462"/>
      <c r="AM62" s="462"/>
      <c r="AN62" s="462"/>
      <c r="AO62" s="462"/>
      <c r="AP62" s="462"/>
      <c r="AQ62" s="462"/>
      <c r="AR62" s="462"/>
      <c r="AS62" s="462"/>
      <c r="AT62" s="462"/>
      <c r="AU62" s="462"/>
      <c r="AV62" s="462"/>
      <c r="AW62" s="462"/>
      <c r="AX62" s="64"/>
      <c r="AY62" s="64"/>
      <c r="AZ62" s="64"/>
    </row>
    <row r="63" spans="1:52" s="3" customFormat="1" ht="14" customHeight="1" x14ac:dyDescent="0.15">
      <c r="A63" s="122"/>
      <c r="B63" s="122"/>
      <c r="C63" s="122"/>
      <c r="D63" s="463"/>
      <c r="E63" s="463"/>
      <c r="F63" s="463"/>
      <c r="G63" s="463"/>
      <c r="H63" s="463"/>
      <c r="I63" s="463"/>
      <c r="J63" s="463"/>
      <c r="K63" s="463"/>
      <c r="L63" s="463"/>
      <c r="M63" s="463"/>
      <c r="N63" s="463"/>
      <c r="O63" s="463"/>
      <c r="P63" s="463"/>
      <c r="Q63" s="463"/>
      <c r="R63" s="463"/>
      <c r="S63" s="463"/>
      <c r="T63" s="463"/>
      <c r="U63" s="463"/>
      <c r="V63" s="463"/>
      <c r="W63" s="463"/>
      <c r="X63" s="463"/>
      <c r="Y63" s="463"/>
      <c r="Z63" s="463"/>
      <c r="AA63" s="463"/>
      <c r="AB63" s="463"/>
      <c r="AC63" s="463"/>
      <c r="AD63" s="463"/>
      <c r="AE63" s="463"/>
      <c r="AF63" s="463"/>
      <c r="AG63" s="463"/>
      <c r="AH63" s="463"/>
      <c r="AI63" s="463"/>
      <c r="AJ63" s="463"/>
      <c r="AK63" s="463"/>
      <c r="AL63" s="463"/>
      <c r="AM63" s="463"/>
      <c r="AN63" s="463"/>
      <c r="AO63" s="463"/>
      <c r="AP63" s="463"/>
      <c r="AQ63" s="463"/>
      <c r="AR63" s="463"/>
      <c r="AS63" s="463"/>
      <c r="AT63" s="463"/>
      <c r="AU63" s="463"/>
      <c r="AV63" s="463"/>
      <c r="AW63" s="463"/>
      <c r="AX63" s="64"/>
      <c r="AY63" s="64"/>
      <c r="AZ63" s="64"/>
    </row>
    <row r="64" spans="1:52" s="3" customFormat="1" ht="14" customHeight="1" x14ac:dyDescent="0.2">
      <c r="A64" s="64"/>
      <c r="B64" s="64"/>
      <c r="C64" s="64"/>
      <c r="D64" s="463"/>
      <c r="E64" s="463"/>
      <c r="F64" s="463"/>
      <c r="G64" s="463"/>
      <c r="H64" s="463"/>
      <c r="I64" s="463"/>
      <c r="J64" s="463"/>
      <c r="K64" s="463"/>
      <c r="L64" s="463"/>
      <c r="M64" s="463"/>
      <c r="N64" s="463"/>
      <c r="O64" s="463"/>
      <c r="P64" s="463"/>
      <c r="Q64" s="463"/>
      <c r="R64" s="463"/>
      <c r="S64" s="463"/>
      <c r="T64" s="463"/>
      <c r="U64" s="463"/>
      <c r="V64" s="463"/>
      <c r="W64" s="463"/>
      <c r="X64" s="463"/>
      <c r="Y64" s="463"/>
      <c r="Z64" s="463"/>
      <c r="AA64" s="463"/>
      <c r="AB64" s="463"/>
      <c r="AC64" s="463"/>
      <c r="AD64" s="463"/>
      <c r="AE64" s="463"/>
      <c r="AF64" s="463"/>
      <c r="AG64" s="463"/>
      <c r="AH64" s="463"/>
      <c r="AI64" s="463"/>
      <c r="AJ64" s="463"/>
      <c r="AK64" s="463"/>
      <c r="AL64" s="463"/>
      <c r="AM64" s="463"/>
      <c r="AN64" s="463"/>
      <c r="AO64" s="463"/>
      <c r="AP64" s="463"/>
      <c r="AQ64" s="463"/>
      <c r="AR64" s="463"/>
      <c r="AS64" s="463"/>
      <c r="AT64" s="463"/>
      <c r="AU64" s="463"/>
      <c r="AV64" s="463"/>
      <c r="AW64" s="463"/>
      <c r="AX64" s="64"/>
      <c r="AY64" s="64"/>
      <c r="AZ64" s="64"/>
    </row>
    <row r="65" spans="1:52" s="3" customFormat="1" ht="14" customHeight="1" x14ac:dyDescent="0.15">
      <c r="A65" s="68"/>
      <c r="B65" s="64"/>
      <c r="C65" s="64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</row>
    <row r="66" spans="1:52" s="3" customFormat="1" ht="14" customHeight="1" x14ac:dyDescent="0.15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122"/>
      <c r="AG66" s="122"/>
      <c r="AH66" s="122"/>
      <c r="AI66" s="122"/>
      <c r="AJ66" s="122"/>
      <c r="AK66" s="124"/>
      <c r="AL66" s="122"/>
      <c r="AM66" s="122"/>
      <c r="AN66" s="122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</row>
    <row r="67" spans="1:52" s="3" customFormat="1" ht="14" customHeight="1" x14ac:dyDescent="0.15">
      <c r="A67" s="68"/>
      <c r="B67" s="401" t="s">
        <v>268</v>
      </c>
      <c r="C67" s="402"/>
      <c r="D67" s="402"/>
      <c r="E67" s="402"/>
      <c r="F67" s="402"/>
      <c r="G67" s="402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  <c r="T67" s="402"/>
      <c r="U67" s="402"/>
      <c r="V67" s="402"/>
      <c r="W67" s="402"/>
      <c r="X67" s="402" t="s">
        <v>269</v>
      </c>
      <c r="Y67" s="402"/>
      <c r="Z67" s="402"/>
      <c r="AA67" s="402"/>
      <c r="AB67" s="402"/>
      <c r="AC67" s="402"/>
      <c r="AD67" s="402"/>
      <c r="AE67" s="403"/>
      <c r="AF67" s="401" t="s">
        <v>220</v>
      </c>
      <c r="AG67" s="402"/>
      <c r="AH67" s="402"/>
      <c r="AI67" s="403"/>
      <c r="AJ67" s="360" t="s">
        <v>398</v>
      </c>
      <c r="AK67" s="360"/>
      <c r="AL67" s="360"/>
      <c r="AM67" s="360"/>
      <c r="AN67" s="384"/>
      <c r="AO67" s="384"/>
      <c r="AP67" s="384"/>
      <c r="AQ67" s="64"/>
      <c r="AR67" s="64"/>
      <c r="AS67" s="64"/>
      <c r="AT67" s="64"/>
      <c r="AU67" s="64"/>
      <c r="AV67" s="64"/>
      <c r="AW67" s="64"/>
      <c r="AX67" s="64"/>
      <c r="AY67" s="64"/>
      <c r="AZ67" s="64"/>
    </row>
    <row r="68" spans="1:52" s="3" customFormat="1" ht="14" customHeight="1" x14ac:dyDescent="0.15">
      <c r="A68" s="68"/>
      <c r="B68" s="432"/>
      <c r="C68" s="433"/>
      <c r="D68" s="433"/>
      <c r="E68" s="433"/>
      <c r="F68" s="433"/>
      <c r="G68" s="433"/>
      <c r="H68" s="433"/>
      <c r="I68" s="433"/>
      <c r="J68" s="433"/>
      <c r="K68" s="433"/>
      <c r="L68" s="433"/>
      <c r="M68" s="433"/>
      <c r="N68" s="433"/>
      <c r="O68" s="433"/>
      <c r="P68" s="433"/>
      <c r="Q68" s="433"/>
      <c r="R68" s="433"/>
      <c r="S68" s="433"/>
      <c r="T68" s="433"/>
      <c r="U68" s="433"/>
      <c r="V68" s="433"/>
      <c r="W68" s="433"/>
      <c r="X68" s="433"/>
      <c r="Y68" s="433"/>
      <c r="Z68" s="433"/>
      <c r="AA68" s="433"/>
      <c r="AB68" s="433"/>
      <c r="AC68" s="433"/>
      <c r="AD68" s="433"/>
      <c r="AE68" s="434"/>
      <c r="AF68" s="432"/>
      <c r="AG68" s="433"/>
      <c r="AH68" s="433"/>
      <c r="AI68" s="434"/>
      <c r="AJ68" s="360"/>
      <c r="AK68" s="360"/>
      <c r="AL68" s="360"/>
      <c r="AM68" s="360"/>
      <c r="AN68" s="384"/>
      <c r="AO68" s="384"/>
      <c r="AP68" s="384"/>
      <c r="AQ68" s="64"/>
      <c r="AR68" s="64"/>
      <c r="AS68" s="64"/>
      <c r="AT68" s="64"/>
      <c r="AU68" s="64"/>
      <c r="AV68" s="64"/>
      <c r="AW68" s="64"/>
      <c r="AX68" s="64"/>
      <c r="AY68" s="64"/>
      <c r="AZ68" s="64"/>
    </row>
    <row r="69" spans="1:52" s="3" customFormat="1" ht="14" customHeight="1" x14ac:dyDescent="0.15">
      <c r="A69" s="68"/>
      <c r="B69" s="432"/>
      <c r="C69" s="433"/>
      <c r="D69" s="433"/>
      <c r="E69" s="433"/>
      <c r="F69" s="433"/>
      <c r="G69" s="433"/>
      <c r="H69" s="433"/>
      <c r="I69" s="433"/>
      <c r="J69" s="433"/>
      <c r="K69" s="433"/>
      <c r="L69" s="433"/>
      <c r="M69" s="433"/>
      <c r="N69" s="433"/>
      <c r="O69" s="433"/>
      <c r="P69" s="433"/>
      <c r="Q69" s="433"/>
      <c r="R69" s="433"/>
      <c r="S69" s="433"/>
      <c r="T69" s="433"/>
      <c r="U69" s="433"/>
      <c r="V69" s="433"/>
      <c r="W69" s="433"/>
      <c r="X69" s="433"/>
      <c r="Y69" s="433"/>
      <c r="Z69" s="433"/>
      <c r="AA69" s="433"/>
      <c r="AB69" s="433"/>
      <c r="AC69" s="433"/>
      <c r="AD69" s="433"/>
      <c r="AE69" s="434"/>
      <c r="AF69" s="432"/>
      <c r="AG69" s="433"/>
      <c r="AH69" s="433"/>
      <c r="AI69" s="434"/>
      <c r="AJ69" s="360"/>
      <c r="AK69" s="360"/>
      <c r="AL69" s="360"/>
      <c r="AM69" s="360"/>
      <c r="AN69" s="384"/>
      <c r="AO69" s="384"/>
      <c r="AP69" s="384"/>
      <c r="AQ69" s="64"/>
      <c r="AR69" s="64"/>
      <c r="AS69" s="64"/>
      <c r="AT69" s="64"/>
      <c r="AU69" s="64"/>
      <c r="AV69" s="64"/>
      <c r="AW69" s="64"/>
      <c r="AX69" s="64"/>
      <c r="AY69" s="64"/>
      <c r="AZ69" s="64"/>
    </row>
    <row r="70" spans="1:52" s="3" customFormat="1" ht="14" customHeight="1" x14ac:dyDescent="0.15">
      <c r="A70" s="68"/>
      <c r="B70" s="404"/>
      <c r="C70" s="405"/>
      <c r="D70" s="405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5"/>
      <c r="Q70" s="405"/>
      <c r="R70" s="405"/>
      <c r="S70" s="405"/>
      <c r="T70" s="405"/>
      <c r="U70" s="405"/>
      <c r="V70" s="405"/>
      <c r="W70" s="405"/>
      <c r="X70" s="405"/>
      <c r="Y70" s="405"/>
      <c r="Z70" s="405"/>
      <c r="AA70" s="405"/>
      <c r="AB70" s="405"/>
      <c r="AC70" s="405"/>
      <c r="AD70" s="405"/>
      <c r="AE70" s="406"/>
      <c r="AF70" s="404"/>
      <c r="AG70" s="405"/>
      <c r="AH70" s="405"/>
      <c r="AI70" s="406"/>
      <c r="AJ70" s="360"/>
      <c r="AK70" s="360"/>
      <c r="AL70" s="360"/>
      <c r="AM70" s="360"/>
      <c r="AN70" s="384"/>
      <c r="AO70" s="384"/>
      <c r="AP70" s="384"/>
      <c r="AQ70" s="64"/>
      <c r="AR70" s="64"/>
      <c r="AS70" s="64"/>
      <c r="AT70" s="64"/>
      <c r="AU70" s="64"/>
      <c r="AV70" s="64"/>
      <c r="AW70" s="64"/>
      <c r="AX70" s="64"/>
      <c r="AY70" s="64"/>
      <c r="AZ70" s="64"/>
    </row>
    <row r="71" spans="1:52" s="3" customFormat="1" ht="14" customHeight="1" x14ac:dyDescent="0.15">
      <c r="A71" s="68"/>
      <c r="B71" s="474" t="s">
        <v>270</v>
      </c>
      <c r="C71" s="474"/>
      <c r="D71" s="474"/>
      <c r="E71" s="474"/>
      <c r="F71" s="474"/>
      <c r="G71" s="474"/>
      <c r="H71" s="474"/>
      <c r="I71" s="474"/>
      <c r="J71" s="474"/>
      <c r="K71" s="474"/>
      <c r="L71" s="474"/>
      <c r="M71" s="474"/>
      <c r="N71" s="474"/>
      <c r="O71" s="474"/>
      <c r="P71" s="474"/>
      <c r="Q71" s="474"/>
      <c r="R71" s="474"/>
      <c r="S71" s="474"/>
      <c r="T71" s="474"/>
      <c r="U71" s="474"/>
      <c r="V71" s="474"/>
      <c r="W71" s="474"/>
      <c r="X71" s="534" t="s">
        <v>400</v>
      </c>
      <c r="Y71" s="534"/>
      <c r="Z71" s="534"/>
      <c r="AA71" s="534"/>
      <c r="AB71" s="534"/>
      <c r="AC71" s="534"/>
      <c r="AD71" s="534"/>
      <c r="AE71" s="534"/>
      <c r="AF71" s="535" t="str">
        <f>IF('Produzione Standard'!G120&gt;=10,"x","")</f>
        <v/>
      </c>
      <c r="AG71" s="535"/>
      <c r="AH71" s="535"/>
      <c r="AI71" s="535"/>
      <c r="AJ71" s="464" t="s">
        <v>397</v>
      </c>
      <c r="AK71" s="464"/>
      <c r="AL71" s="464"/>
      <c r="AM71" s="464"/>
      <c r="AN71" s="465" t="str">
        <f>IF(AF71="x","OK","NO")</f>
        <v>NO</v>
      </c>
      <c r="AO71" s="466"/>
      <c r="AP71" s="467"/>
      <c r="AQ71" s="64"/>
      <c r="AR71" s="64"/>
      <c r="AS71" s="64"/>
      <c r="AT71" s="64"/>
      <c r="AU71" s="64"/>
      <c r="AV71" s="64"/>
      <c r="AW71" s="64"/>
      <c r="AX71" s="64"/>
      <c r="AY71" s="64"/>
      <c r="AZ71" s="64"/>
    </row>
    <row r="72" spans="1:52" s="3" customFormat="1" ht="14" customHeight="1" x14ac:dyDescent="0.15">
      <c r="A72" s="68"/>
      <c r="B72" s="474"/>
      <c r="C72" s="474"/>
      <c r="D72" s="474"/>
      <c r="E72" s="474"/>
      <c r="F72" s="474"/>
      <c r="G72" s="474"/>
      <c r="H72" s="474"/>
      <c r="I72" s="474"/>
      <c r="J72" s="474"/>
      <c r="K72" s="474"/>
      <c r="L72" s="474"/>
      <c r="M72" s="474"/>
      <c r="N72" s="474"/>
      <c r="O72" s="474"/>
      <c r="P72" s="474"/>
      <c r="Q72" s="474"/>
      <c r="R72" s="474"/>
      <c r="S72" s="474"/>
      <c r="T72" s="474"/>
      <c r="U72" s="474"/>
      <c r="V72" s="474"/>
      <c r="W72" s="474"/>
      <c r="X72" s="534"/>
      <c r="Y72" s="534"/>
      <c r="Z72" s="534"/>
      <c r="AA72" s="534"/>
      <c r="AB72" s="534"/>
      <c r="AC72" s="534"/>
      <c r="AD72" s="534"/>
      <c r="AE72" s="534"/>
      <c r="AF72" s="535"/>
      <c r="AG72" s="535"/>
      <c r="AH72" s="535"/>
      <c r="AI72" s="535"/>
      <c r="AJ72" s="464"/>
      <c r="AK72" s="464"/>
      <c r="AL72" s="464"/>
      <c r="AM72" s="464"/>
      <c r="AN72" s="468"/>
      <c r="AO72" s="469"/>
      <c r="AP72" s="470"/>
      <c r="AQ72" s="64"/>
      <c r="AR72" s="64"/>
      <c r="AS72" s="64"/>
      <c r="AT72" s="64"/>
      <c r="AU72" s="64"/>
      <c r="AV72" s="64"/>
      <c r="AW72" s="64"/>
      <c r="AX72" s="64"/>
      <c r="AY72" s="64"/>
      <c r="AZ72" s="64"/>
    </row>
    <row r="73" spans="1:52" s="3" customFormat="1" ht="14" customHeight="1" x14ac:dyDescent="0.15">
      <c r="A73" s="68"/>
      <c r="B73" s="474"/>
      <c r="C73" s="474"/>
      <c r="D73" s="474"/>
      <c r="E73" s="474"/>
      <c r="F73" s="474"/>
      <c r="G73" s="474"/>
      <c r="H73" s="474"/>
      <c r="I73" s="474"/>
      <c r="J73" s="474"/>
      <c r="K73" s="474"/>
      <c r="L73" s="474"/>
      <c r="M73" s="474"/>
      <c r="N73" s="474"/>
      <c r="O73" s="474"/>
      <c r="P73" s="474"/>
      <c r="Q73" s="474"/>
      <c r="R73" s="474"/>
      <c r="S73" s="474"/>
      <c r="T73" s="474"/>
      <c r="U73" s="474"/>
      <c r="V73" s="474"/>
      <c r="W73" s="474"/>
      <c r="X73" s="534"/>
      <c r="Y73" s="534"/>
      <c r="Z73" s="534"/>
      <c r="AA73" s="534"/>
      <c r="AB73" s="534"/>
      <c r="AC73" s="534"/>
      <c r="AD73" s="534"/>
      <c r="AE73" s="534"/>
      <c r="AF73" s="535"/>
      <c r="AG73" s="535"/>
      <c r="AH73" s="535"/>
      <c r="AI73" s="535"/>
      <c r="AJ73" s="464"/>
      <c r="AK73" s="464"/>
      <c r="AL73" s="464"/>
      <c r="AM73" s="464"/>
      <c r="AN73" s="468"/>
      <c r="AO73" s="469"/>
      <c r="AP73" s="470"/>
      <c r="AQ73" s="64"/>
      <c r="AR73" s="64"/>
      <c r="AS73" s="64"/>
      <c r="AT73" s="64"/>
      <c r="AU73" s="64"/>
      <c r="AV73" s="64"/>
      <c r="AW73" s="64"/>
      <c r="AX73" s="64"/>
      <c r="AY73" s="64"/>
      <c r="AZ73" s="64"/>
    </row>
    <row r="74" spans="1:52" s="3" customFormat="1" ht="14" customHeight="1" x14ac:dyDescent="0.15">
      <c r="A74" s="68"/>
      <c r="B74" s="474"/>
      <c r="C74" s="474"/>
      <c r="D74" s="474"/>
      <c r="E74" s="474"/>
      <c r="F74" s="474"/>
      <c r="G74" s="474"/>
      <c r="H74" s="474"/>
      <c r="I74" s="474"/>
      <c r="J74" s="474"/>
      <c r="K74" s="474"/>
      <c r="L74" s="474"/>
      <c r="M74" s="474"/>
      <c r="N74" s="474"/>
      <c r="O74" s="474"/>
      <c r="P74" s="474"/>
      <c r="Q74" s="474"/>
      <c r="R74" s="474"/>
      <c r="S74" s="474"/>
      <c r="T74" s="474"/>
      <c r="U74" s="474"/>
      <c r="V74" s="474"/>
      <c r="W74" s="474"/>
      <c r="X74" s="534"/>
      <c r="Y74" s="534"/>
      <c r="Z74" s="534"/>
      <c r="AA74" s="534"/>
      <c r="AB74" s="534"/>
      <c r="AC74" s="534"/>
      <c r="AD74" s="534"/>
      <c r="AE74" s="534"/>
      <c r="AF74" s="535"/>
      <c r="AG74" s="535"/>
      <c r="AH74" s="535"/>
      <c r="AI74" s="535"/>
      <c r="AJ74" s="464"/>
      <c r="AK74" s="464"/>
      <c r="AL74" s="464"/>
      <c r="AM74" s="464"/>
      <c r="AN74" s="471"/>
      <c r="AO74" s="472"/>
      <c r="AP74" s="473"/>
      <c r="AQ74" s="64"/>
      <c r="AR74" s="64"/>
      <c r="AS74" s="64"/>
      <c r="AT74" s="64"/>
      <c r="AU74" s="64"/>
      <c r="AV74" s="64"/>
      <c r="AW74" s="64"/>
      <c r="AX74" s="64"/>
      <c r="AY74" s="64"/>
      <c r="AZ74" s="64"/>
    </row>
    <row r="75" spans="1:52" s="3" customFormat="1" ht="14" customHeight="1" x14ac:dyDescent="0.15">
      <c r="A75" s="68"/>
      <c r="B75" s="474" t="s">
        <v>403</v>
      </c>
      <c r="C75" s="474"/>
      <c r="D75" s="474"/>
      <c r="E75" s="474"/>
      <c r="F75" s="474"/>
      <c r="G75" s="474"/>
      <c r="H75" s="474"/>
      <c r="I75" s="474"/>
      <c r="J75" s="474"/>
      <c r="K75" s="474"/>
      <c r="L75" s="474"/>
      <c r="M75" s="474"/>
      <c r="N75" s="474"/>
      <c r="O75" s="474"/>
      <c r="P75" s="474"/>
      <c r="Q75" s="474"/>
      <c r="R75" s="474"/>
      <c r="S75" s="474"/>
      <c r="T75" s="474"/>
      <c r="U75" s="474"/>
      <c r="V75" s="474"/>
      <c r="W75" s="474"/>
      <c r="X75" s="533" t="s">
        <v>271</v>
      </c>
      <c r="Y75" s="533"/>
      <c r="Z75" s="533"/>
      <c r="AA75" s="533"/>
      <c r="AB75" s="533"/>
      <c r="AC75" s="533"/>
      <c r="AD75" s="533"/>
      <c r="AE75" s="533"/>
      <c r="AF75" s="485"/>
      <c r="AG75" s="485"/>
      <c r="AH75" s="485"/>
      <c r="AI75" s="485"/>
      <c r="AJ75" s="464"/>
      <c r="AK75" s="464"/>
      <c r="AL75" s="464"/>
      <c r="AM75" s="464"/>
      <c r="AN75" s="465" t="str">
        <f>IF(AF75="x","OK","NO")</f>
        <v>NO</v>
      </c>
      <c r="AO75" s="466"/>
      <c r="AP75" s="467"/>
      <c r="AQ75" s="64"/>
      <c r="AR75" s="64"/>
      <c r="AS75" s="64"/>
      <c r="AT75" s="64"/>
      <c r="AU75" s="64"/>
      <c r="AV75" s="64"/>
      <c r="AW75" s="64"/>
      <c r="AX75" s="64"/>
      <c r="AY75" s="64"/>
      <c r="AZ75" s="64"/>
    </row>
    <row r="76" spans="1:52" s="3" customFormat="1" ht="14" customHeight="1" x14ac:dyDescent="0.15">
      <c r="A76" s="68"/>
      <c r="B76" s="474"/>
      <c r="C76" s="474"/>
      <c r="D76" s="474"/>
      <c r="E76" s="474"/>
      <c r="F76" s="474"/>
      <c r="G76" s="474"/>
      <c r="H76" s="474"/>
      <c r="I76" s="474"/>
      <c r="J76" s="474"/>
      <c r="K76" s="474"/>
      <c r="L76" s="474"/>
      <c r="M76" s="474"/>
      <c r="N76" s="474"/>
      <c r="O76" s="474"/>
      <c r="P76" s="474"/>
      <c r="Q76" s="474"/>
      <c r="R76" s="474"/>
      <c r="S76" s="474"/>
      <c r="T76" s="474"/>
      <c r="U76" s="474"/>
      <c r="V76" s="474"/>
      <c r="W76" s="474"/>
      <c r="X76" s="533"/>
      <c r="Y76" s="533"/>
      <c r="Z76" s="533"/>
      <c r="AA76" s="533"/>
      <c r="AB76" s="533"/>
      <c r="AC76" s="533"/>
      <c r="AD76" s="533"/>
      <c r="AE76" s="533"/>
      <c r="AF76" s="485"/>
      <c r="AG76" s="485"/>
      <c r="AH76" s="485"/>
      <c r="AI76" s="485"/>
      <c r="AJ76" s="464"/>
      <c r="AK76" s="464"/>
      <c r="AL76" s="464"/>
      <c r="AM76" s="464"/>
      <c r="AN76" s="468"/>
      <c r="AO76" s="469"/>
      <c r="AP76" s="470"/>
      <c r="AQ76" s="64"/>
      <c r="AR76" s="64"/>
      <c r="AS76" s="64"/>
      <c r="AT76" s="64"/>
      <c r="AU76" s="64"/>
      <c r="AV76" s="64"/>
      <c r="AW76" s="64"/>
      <c r="AX76" s="64"/>
      <c r="AY76" s="64"/>
      <c r="AZ76" s="64"/>
    </row>
    <row r="77" spans="1:52" s="3" customFormat="1" ht="14" customHeight="1" x14ac:dyDescent="0.15">
      <c r="A77" s="68"/>
      <c r="B77" s="474"/>
      <c r="C77" s="474"/>
      <c r="D77" s="474"/>
      <c r="E77" s="474"/>
      <c r="F77" s="474"/>
      <c r="G77" s="474"/>
      <c r="H77" s="474"/>
      <c r="I77" s="474"/>
      <c r="J77" s="474"/>
      <c r="K77" s="474"/>
      <c r="L77" s="474"/>
      <c r="M77" s="474"/>
      <c r="N77" s="474"/>
      <c r="O77" s="474"/>
      <c r="P77" s="474"/>
      <c r="Q77" s="474"/>
      <c r="R77" s="474"/>
      <c r="S77" s="474"/>
      <c r="T77" s="474"/>
      <c r="U77" s="474"/>
      <c r="V77" s="474"/>
      <c r="W77" s="474"/>
      <c r="X77" s="533"/>
      <c r="Y77" s="533"/>
      <c r="Z77" s="533"/>
      <c r="AA77" s="533"/>
      <c r="AB77" s="533"/>
      <c r="AC77" s="533"/>
      <c r="AD77" s="533"/>
      <c r="AE77" s="533"/>
      <c r="AF77" s="485"/>
      <c r="AG77" s="485"/>
      <c r="AH77" s="485"/>
      <c r="AI77" s="485"/>
      <c r="AJ77" s="464"/>
      <c r="AK77" s="464"/>
      <c r="AL77" s="464"/>
      <c r="AM77" s="464"/>
      <c r="AN77" s="468"/>
      <c r="AO77" s="469"/>
      <c r="AP77" s="470"/>
      <c r="AQ77" s="64"/>
      <c r="AR77" s="64"/>
      <c r="AS77" s="64"/>
      <c r="AT77" s="64"/>
      <c r="AU77" s="64"/>
      <c r="AV77" s="64"/>
      <c r="AW77" s="64"/>
      <c r="AX77" s="64"/>
      <c r="AY77" s="64"/>
      <c r="AZ77" s="64"/>
    </row>
    <row r="78" spans="1:52" s="3" customFormat="1" ht="14" customHeight="1" x14ac:dyDescent="0.15">
      <c r="A78" s="68"/>
      <c r="B78" s="474"/>
      <c r="C78" s="474"/>
      <c r="D78" s="474"/>
      <c r="E78" s="474"/>
      <c r="F78" s="474"/>
      <c r="G78" s="474"/>
      <c r="H78" s="474"/>
      <c r="I78" s="474"/>
      <c r="J78" s="474"/>
      <c r="K78" s="474"/>
      <c r="L78" s="474"/>
      <c r="M78" s="474"/>
      <c r="N78" s="474"/>
      <c r="O78" s="474"/>
      <c r="P78" s="474"/>
      <c r="Q78" s="474"/>
      <c r="R78" s="474"/>
      <c r="S78" s="474"/>
      <c r="T78" s="474"/>
      <c r="U78" s="474"/>
      <c r="V78" s="474"/>
      <c r="W78" s="474"/>
      <c r="X78" s="533"/>
      <c r="Y78" s="533"/>
      <c r="Z78" s="533"/>
      <c r="AA78" s="533"/>
      <c r="AB78" s="533"/>
      <c r="AC78" s="533"/>
      <c r="AD78" s="533"/>
      <c r="AE78" s="533"/>
      <c r="AF78" s="485"/>
      <c r="AG78" s="485"/>
      <c r="AH78" s="485"/>
      <c r="AI78" s="485"/>
      <c r="AJ78" s="464"/>
      <c r="AK78" s="464"/>
      <c r="AL78" s="464"/>
      <c r="AM78" s="464"/>
      <c r="AN78" s="471"/>
      <c r="AO78" s="472"/>
      <c r="AP78" s="473"/>
      <c r="AQ78" s="64"/>
      <c r="AR78" s="64"/>
      <c r="AS78" s="64"/>
      <c r="AT78" s="64"/>
      <c r="AU78" s="64"/>
      <c r="AV78" s="64"/>
      <c r="AW78" s="64"/>
      <c r="AX78" s="64"/>
      <c r="AY78" s="64"/>
      <c r="AZ78" s="64"/>
    </row>
    <row r="79" spans="1:52" s="3" customFormat="1" ht="14" customHeight="1" x14ac:dyDescent="0.15">
      <c r="A79" s="68"/>
      <c r="B79" s="474" t="s">
        <v>404</v>
      </c>
      <c r="C79" s="474"/>
      <c r="D79" s="474"/>
      <c r="E79" s="474"/>
      <c r="F79" s="474"/>
      <c r="G79" s="474"/>
      <c r="H79" s="474"/>
      <c r="I79" s="474"/>
      <c r="J79" s="474"/>
      <c r="K79" s="474"/>
      <c r="L79" s="474"/>
      <c r="M79" s="474"/>
      <c r="N79" s="474"/>
      <c r="O79" s="474"/>
      <c r="P79" s="474"/>
      <c r="Q79" s="474"/>
      <c r="R79" s="474"/>
      <c r="S79" s="474"/>
      <c r="T79" s="474"/>
      <c r="U79" s="474"/>
      <c r="V79" s="474"/>
      <c r="W79" s="474"/>
      <c r="X79" s="533" t="s">
        <v>271</v>
      </c>
      <c r="Y79" s="533"/>
      <c r="Z79" s="533"/>
      <c r="AA79" s="533"/>
      <c r="AB79" s="533"/>
      <c r="AC79" s="533"/>
      <c r="AD79" s="533"/>
      <c r="AE79" s="533"/>
      <c r="AF79" s="485"/>
      <c r="AG79" s="485"/>
      <c r="AH79" s="485"/>
      <c r="AI79" s="485"/>
      <c r="AJ79" s="464"/>
      <c r="AK79" s="464"/>
      <c r="AL79" s="464"/>
      <c r="AM79" s="464"/>
      <c r="AN79" s="465" t="str">
        <f t="shared" ref="AN79" si="0">IF(AF79="x","OK","NO")</f>
        <v>NO</v>
      </c>
      <c r="AO79" s="466"/>
      <c r="AP79" s="467"/>
      <c r="AQ79" s="64"/>
      <c r="AR79" s="64"/>
      <c r="AS79" s="64"/>
      <c r="AT79" s="64"/>
      <c r="AU79" s="64"/>
      <c r="AV79" s="64"/>
      <c r="AW79" s="64"/>
      <c r="AX79" s="64"/>
      <c r="AY79" s="64"/>
      <c r="AZ79" s="64"/>
    </row>
    <row r="80" spans="1:52" s="3" customFormat="1" ht="14" customHeight="1" x14ac:dyDescent="0.15">
      <c r="A80" s="68"/>
      <c r="B80" s="474"/>
      <c r="C80" s="474"/>
      <c r="D80" s="474"/>
      <c r="E80" s="474"/>
      <c r="F80" s="474"/>
      <c r="G80" s="474"/>
      <c r="H80" s="474"/>
      <c r="I80" s="474"/>
      <c r="J80" s="474"/>
      <c r="K80" s="474"/>
      <c r="L80" s="474"/>
      <c r="M80" s="474"/>
      <c r="N80" s="474"/>
      <c r="O80" s="474"/>
      <c r="P80" s="474"/>
      <c r="Q80" s="474"/>
      <c r="R80" s="474"/>
      <c r="S80" s="474"/>
      <c r="T80" s="474"/>
      <c r="U80" s="474"/>
      <c r="V80" s="474"/>
      <c r="W80" s="474"/>
      <c r="X80" s="533"/>
      <c r="Y80" s="533"/>
      <c r="Z80" s="533"/>
      <c r="AA80" s="533"/>
      <c r="AB80" s="533"/>
      <c r="AC80" s="533"/>
      <c r="AD80" s="533"/>
      <c r="AE80" s="533"/>
      <c r="AF80" s="485"/>
      <c r="AG80" s="485"/>
      <c r="AH80" s="485"/>
      <c r="AI80" s="485"/>
      <c r="AJ80" s="464"/>
      <c r="AK80" s="464"/>
      <c r="AL80" s="464"/>
      <c r="AM80" s="464"/>
      <c r="AN80" s="468"/>
      <c r="AO80" s="469"/>
      <c r="AP80" s="470"/>
      <c r="AQ80" s="64"/>
      <c r="AR80" s="64"/>
      <c r="AS80" s="64"/>
      <c r="AT80" s="64"/>
      <c r="AU80" s="64"/>
      <c r="AV80" s="64"/>
      <c r="AW80" s="64"/>
      <c r="AX80" s="64"/>
      <c r="AY80" s="64"/>
      <c r="AZ80" s="64"/>
    </row>
    <row r="81" spans="1:52" s="3" customFormat="1" ht="14" customHeight="1" x14ac:dyDescent="0.15">
      <c r="A81" s="68"/>
      <c r="B81" s="474"/>
      <c r="C81" s="474"/>
      <c r="D81" s="474"/>
      <c r="E81" s="474"/>
      <c r="F81" s="474"/>
      <c r="G81" s="474"/>
      <c r="H81" s="474"/>
      <c r="I81" s="474"/>
      <c r="J81" s="474"/>
      <c r="K81" s="474"/>
      <c r="L81" s="474"/>
      <c r="M81" s="474"/>
      <c r="N81" s="474"/>
      <c r="O81" s="474"/>
      <c r="P81" s="474"/>
      <c r="Q81" s="474"/>
      <c r="R81" s="474"/>
      <c r="S81" s="474"/>
      <c r="T81" s="474"/>
      <c r="U81" s="474"/>
      <c r="V81" s="474"/>
      <c r="W81" s="474"/>
      <c r="X81" s="533"/>
      <c r="Y81" s="533"/>
      <c r="Z81" s="533"/>
      <c r="AA81" s="533"/>
      <c r="AB81" s="533"/>
      <c r="AC81" s="533"/>
      <c r="AD81" s="533"/>
      <c r="AE81" s="533"/>
      <c r="AF81" s="485"/>
      <c r="AG81" s="485"/>
      <c r="AH81" s="485"/>
      <c r="AI81" s="485"/>
      <c r="AJ81" s="464"/>
      <c r="AK81" s="464"/>
      <c r="AL81" s="464"/>
      <c r="AM81" s="464"/>
      <c r="AN81" s="468"/>
      <c r="AO81" s="469"/>
      <c r="AP81" s="470"/>
      <c r="AQ81" s="64"/>
      <c r="AR81" s="64"/>
      <c r="AS81" s="64"/>
      <c r="AT81" s="64"/>
      <c r="AU81" s="64"/>
      <c r="AV81" s="64"/>
      <c r="AW81" s="64"/>
      <c r="AX81" s="64"/>
      <c r="AY81" s="64"/>
      <c r="AZ81" s="64"/>
    </row>
    <row r="82" spans="1:52" s="3" customFormat="1" ht="14" customHeight="1" x14ac:dyDescent="0.15">
      <c r="A82" s="68"/>
      <c r="B82" s="474"/>
      <c r="C82" s="474"/>
      <c r="D82" s="474"/>
      <c r="E82" s="474"/>
      <c r="F82" s="474"/>
      <c r="G82" s="474"/>
      <c r="H82" s="474"/>
      <c r="I82" s="474"/>
      <c r="J82" s="474"/>
      <c r="K82" s="474"/>
      <c r="L82" s="474"/>
      <c r="M82" s="474"/>
      <c r="N82" s="474"/>
      <c r="O82" s="474"/>
      <c r="P82" s="474"/>
      <c r="Q82" s="474"/>
      <c r="R82" s="474"/>
      <c r="S82" s="474"/>
      <c r="T82" s="474"/>
      <c r="U82" s="474"/>
      <c r="V82" s="474"/>
      <c r="W82" s="474"/>
      <c r="X82" s="533"/>
      <c r="Y82" s="533"/>
      <c r="Z82" s="533"/>
      <c r="AA82" s="533"/>
      <c r="AB82" s="533"/>
      <c r="AC82" s="533"/>
      <c r="AD82" s="533"/>
      <c r="AE82" s="533"/>
      <c r="AF82" s="485"/>
      <c r="AG82" s="485"/>
      <c r="AH82" s="485"/>
      <c r="AI82" s="485"/>
      <c r="AJ82" s="464"/>
      <c r="AK82" s="464"/>
      <c r="AL82" s="464"/>
      <c r="AM82" s="464"/>
      <c r="AN82" s="471"/>
      <c r="AO82" s="472"/>
      <c r="AP82" s="473"/>
      <c r="AQ82" s="64"/>
      <c r="AR82" s="64"/>
      <c r="AS82" s="64"/>
      <c r="AT82" s="64"/>
      <c r="AU82" s="64"/>
      <c r="AV82" s="64"/>
      <c r="AW82" s="64"/>
      <c r="AX82" s="64"/>
      <c r="AY82" s="64"/>
      <c r="AZ82" s="64"/>
    </row>
    <row r="83" spans="1:52" s="3" customFormat="1" ht="14" customHeight="1" x14ac:dyDescent="0.15">
      <c r="A83" s="68"/>
      <c r="B83" s="474" t="s">
        <v>272</v>
      </c>
      <c r="C83" s="474"/>
      <c r="D83" s="474"/>
      <c r="E83" s="474"/>
      <c r="F83" s="474"/>
      <c r="G83" s="474"/>
      <c r="H83" s="474"/>
      <c r="I83" s="474"/>
      <c r="J83" s="474"/>
      <c r="K83" s="474"/>
      <c r="L83" s="474"/>
      <c r="M83" s="474"/>
      <c r="N83" s="474"/>
      <c r="O83" s="474"/>
      <c r="P83" s="474"/>
      <c r="Q83" s="474"/>
      <c r="R83" s="474"/>
      <c r="S83" s="474"/>
      <c r="T83" s="474"/>
      <c r="U83" s="474"/>
      <c r="V83" s="474"/>
      <c r="W83" s="474"/>
      <c r="X83" s="533" t="s">
        <v>271</v>
      </c>
      <c r="Y83" s="533"/>
      <c r="Z83" s="533"/>
      <c r="AA83" s="533"/>
      <c r="AB83" s="533"/>
      <c r="AC83" s="533"/>
      <c r="AD83" s="533"/>
      <c r="AE83" s="533"/>
      <c r="AF83" s="485"/>
      <c r="AG83" s="485"/>
      <c r="AH83" s="485"/>
      <c r="AI83" s="485"/>
      <c r="AJ83" s="464"/>
      <c r="AK83" s="464"/>
      <c r="AL83" s="464"/>
      <c r="AM83" s="464"/>
      <c r="AN83" s="465" t="str">
        <f t="shared" ref="AN83" si="1">IF(AF83="x","OK","NO")</f>
        <v>NO</v>
      </c>
      <c r="AO83" s="466"/>
      <c r="AP83" s="467"/>
      <c r="AQ83" s="64"/>
      <c r="AR83" s="64"/>
      <c r="AS83" s="64"/>
      <c r="AT83" s="64"/>
      <c r="AU83" s="64"/>
      <c r="AV83" s="64"/>
      <c r="AW83" s="64"/>
      <c r="AX83" s="64"/>
      <c r="AY83" s="64"/>
      <c r="AZ83" s="64"/>
    </row>
    <row r="84" spans="1:52" s="3" customFormat="1" ht="14" customHeight="1" x14ac:dyDescent="0.15">
      <c r="A84" s="68"/>
      <c r="B84" s="474"/>
      <c r="C84" s="474"/>
      <c r="D84" s="474"/>
      <c r="E84" s="474"/>
      <c r="F84" s="474"/>
      <c r="G84" s="474"/>
      <c r="H84" s="474"/>
      <c r="I84" s="474"/>
      <c r="J84" s="474"/>
      <c r="K84" s="474"/>
      <c r="L84" s="474"/>
      <c r="M84" s="474"/>
      <c r="N84" s="474"/>
      <c r="O84" s="474"/>
      <c r="P84" s="474"/>
      <c r="Q84" s="474"/>
      <c r="R84" s="474"/>
      <c r="S84" s="474"/>
      <c r="T84" s="474"/>
      <c r="U84" s="474"/>
      <c r="V84" s="474"/>
      <c r="W84" s="474"/>
      <c r="X84" s="533"/>
      <c r="Y84" s="533"/>
      <c r="Z84" s="533"/>
      <c r="AA84" s="533"/>
      <c r="AB84" s="533"/>
      <c r="AC84" s="533"/>
      <c r="AD84" s="533"/>
      <c r="AE84" s="533"/>
      <c r="AF84" s="485"/>
      <c r="AG84" s="485"/>
      <c r="AH84" s="485"/>
      <c r="AI84" s="485"/>
      <c r="AJ84" s="464"/>
      <c r="AK84" s="464"/>
      <c r="AL84" s="464"/>
      <c r="AM84" s="464"/>
      <c r="AN84" s="468"/>
      <c r="AO84" s="469"/>
      <c r="AP84" s="470"/>
      <c r="AQ84" s="64"/>
      <c r="AR84" s="64"/>
      <c r="AS84" s="64"/>
      <c r="AT84" s="64"/>
      <c r="AU84" s="64"/>
      <c r="AV84" s="64"/>
      <c r="AW84" s="64"/>
      <c r="AX84" s="64"/>
      <c r="AY84" s="64"/>
      <c r="AZ84" s="64"/>
    </row>
    <row r="85" spans="1:52" s="3" customFormat="1" ht="14" customHeight="1" x14ac:dyDescent="0.15">
      <c r="A85" s="68"/>
      <c r="B85" s="474"/>
      <c r="C85" s="474"/>
      <c r="D85" s="474"/>
      <c r="E85" s="474"/>
      <c r="F85" s="474"/>
      <c r="G85" s="474"/>
      <c r="H85" s="474"/>
      <c r="I85" s="474"/>
      <c r="J85" s="474"/>
      <c r="K85" s="474"/>
      <c r="L85" s="474"/>
      <c r="M85" s="474"/>
      <c r="N85" s="474"/>
      <c r="O85" s="474"/>
      <c r="P85" s="474"/>
      <c r="Q85" s="474"/>
      <c r="R85" s="474"/>
      <c r="S85" s="474"/>
      <c r="T85" s="474"/>
      <c r="U85" s="474"/>
      <c r="V85" s="474"/>
      <c r="W85" s="474"/>
      <c r="X85" s="533"/>
      <c r="Y85" s="533"/>
      <c r="Z85" s="533"/>
      <c r="AA85" s="533"/>
      <c r="AB85" s="533"/>
      <c r="AC85" s="533"/>
      <c r="AD85" s="533"/>
      <c r="AE85" s="533"/>
      <c r="AF85" s="485"/>
      <c r="AG85" s="485"/>
      <c r="AH85" s="485"/>
      <c r="AI85" s="485"/>
      <c r="AJ85" s="464"/>
      <c r="AK85" s="464"/>
      <c r="AL85" s="464"/>
      <c r="AM85" s="464"/>
      <c r="AN85" s="468"/>
      <c r="AO85" s="469"/>
      <c r="AP85" s="470"/>
      <c r="AQ85" s="64"/>
      <c r="AR85" s="64"/>
      <c r="AS85" s="64"/>
      <c r="AT85" s="64"/>
      <c r="AU85" s="64"/>
      <c r="AV85" s="64"/>
      <c r="AW85" s="64"/>
      <c r="AX85" s="64"/>
      <c r="AY85" s="64"/>
      <c r="AZ85" s="64"/>
    </row>
    <row r="86" spans="1:52" s="3" customFormat="1" ht="14" customHeight="1" x14ac:dyDescent="0.15">
      <c r="A86" s="68"/>
      <c r="B86" s="474"/>
      <c r="C86" s="474"/>
      <c r="D86" s="474"/>
      <c r="E86" s="474"/>
      <c r="F86" s="474"/>
      <c r="G86" s="474"/>
      <c r="H86" s="474"/>
      <c r="I86" s="474"/>
      <c r="J86" s="474"/>
      <c r="K86" s="474"/>
      <c r="L86" s="474"/>
      <c r="M86" s="474"/>
      <c r="N86" s="474"/>
      <c r="O86" s="474"/>
      <c r="P86" s="474"/>
      <c r="Q86" s="474"/>
      <c r="R86" s="474"/>
      <c r="S86" s="474"/>
      <c r="T86" s="474"/>
      <c r="U86" s="474"/>
      <c r="V86" s="474"/>
      <c r="W86" s="474"/>
      <c r="X86" s="533"/>
      <c r="Y86" s="533"/>
      <c r="Z86" s="533"/>
      <c r="AA86" s="533"/>
      <c r="AB86" s="533"/>
      <c r="AC86" s="533"/>
      <c r="AD86" s="533"/>
      <c r="AE86" s="533"/>
      <c r="AF86" s="485"/>
      <c r="AG86" s="485"/>
      <c r="AH86" s="485"/>
      <c r="AI86" s="485"/>
      <c r="AJ86" s="464"/>
      <c r="AK86" s="464"/>
      <c r="AL86" s="464"/>
      <c r="AM86" s="464"/>
      <c r="AN86" s="471"/>
      <c r="AO86" s="472"/>
      <c r="AP86" s="473"/>
      <c r="AQ86" s="64"/>
      <c r="AR86" s="64"/>
      <c r="AS86" s="64"/>
      <c r="AT86" s="64"/>
      <c r="AU86" s="64"/>
      <c r="AV86" s="64"/>
      <c r="AW86" s="64"/>
      <c r="AX86" s="64"/>
      <c r="AY86" s="64"/>
      <c r="AZ86" s="64"/>
    </row>
    <row r="87" spans="1:52" s="3" customFormat="1" ht="14" customHeight="1" x14ac:dyDescent="0.15">
      <c r="A87" s="68"/>
      <c r="B87" s="474" t="s">
        <v>405</v>
      </c>
      <c r="C87" s="474"/>
      <c r="D87" s="474"/>
      <c r="E87" s="474"/>
      <c r="F87" s="474"/>
      <c r="G87" s="474"/>
      <c r="H87" s="474"/>
      <c r="I87" s="474"/>
      <c r="J87" s="474"/>
      <c r="K87" s="474"/>
      <c r="L87" s="474"/>
      <c r="M87" s="474"/>
      <c r="N87" s="474"/>
      <c r="O87" s="474"/>
      <c r="P87" s="474"/>
      <c r="Q87" s="474"/>
      <c r="R87" s="474"/>
      <c r="S87" s="474"/>
      <c r="T87" s="474"/>
      <c r="U87" s="474"/>
      <c r="V87" s="474"/>
      <c r="W87" s="474"/>
      <c r="X87" s="533" t="s">
        <v>271</v>
      </c>
      <c r="Y87" s="533"/>
      <c r="Z87" s="533"/>
      <c r="AA87" s="533"/>
      <c r="AB87" s="533"/>
      <c r="AC87" s="533"/>
      <c r="AD87" s="533"/>
      <c r="AE87" s="533"/>
      <c r="AF87" s="485"/>
      <c r="AG87" s="485"/>
      <c r="AH87" s="485"/>
      <c r="AI87" s="485"/>
      <c r="AJ87" s="464"/>
      <c r="AK87" s="464"/>
      <c r="AL87" s="464"/>
      <c r="AM87" s="464"/>
      <c r="AN87" s="465" t="str">
        <f t="shared" ref="AN87" si="2">IF(AF87="x","OK","NO")</f>
        <v>NO</v>
      </c>
      <c r="AO87" s="466"/>
      <c r="AP87" s="467"/>
      <c r="AQ87" s="64"/>
      <c r="AR87" s="64"/>
      <c r="AS87" s="64"/>
      <c r="AT87" s="64"/>
      <c r="AU87" s="64"/>
      <c r="AV87" s="64"/>
      <c r="AW87" s="64"/>
      <c r="AX87" s="64"/>
      <c r="AY87" s="64"/>
      <c r="AZ87" s="64"/>
    </row>
    <row r="88" spans="1:52" s="3" customFormat="1" ht="14" customHeight="1" x14ac:dyDescent="0.15">
      <c r="A88" s="68"/>
      <c r="B88" s="474"/>
      <c r="C88" s="474"/>
      <c r="D88" s="474"/>
      <c r="E88" s="474"/>
      <c r="F88" s="474"/>
      <c r="G88" s="474"/>
      <c r="H88" s="474"/>
      <c r="I88" s="474"/>
      <c r="J88" s="474"/>
      <c r="K88" s="474"/>
      <c r="L88" s="474"/>
      <c r="M88" s="474"/>
      <c r="N88" s="474"/>
      <c r="O88" s="474"/>
      <c r="P88" s="474"/>
      <c r="Q88" s="474"/>
      <c r="R88" s="474"/>
      <c r="S88" s="474"/>
      <c r="T88" s="474"/>
      <c r="U88" s="474"/>
      <c r="V88" s="474"/>
      <c r="W88" s="474"/>
      <c r="X88" s="533"/>
      <c r="Y88" s="533"/>
      <c r="Z88" s="533"/>
      <c r="AA88" s="533"/>
      <c r="AB88" s="533"/>
      <c r="AC88" s="533"/>
      <c r="AD88" s="533"/>
      <c r="AE88" s="533"/>
      <c r="AF88" s="485"/>
      <c r="AG88" s="485"/>
      <c r="AH88" s="485"/>
      <c r="AI88" s="485"/>
      <c r="AJ88" s="464"/>
      <c r="AK88" s="464"/>
      <c r="AL88" s="464"/>
      <c r="AM88" s="464"/>
      <c r="AN88" s="468"/>
      <c r="AO88" s="469"/>
      <c r="AP88" s="470"/>
      <c r="AQ88" s="64"/>
      <c r="AR88" s="64"/>
      <c r="AS88" s="64"/>
      <c r="AT88" s="64"/>
      <c r="AU88" s="64"/>
      <c r="AV88" s="64"/>
      <c r="AW88" s="64"/>
      <c r="AX88" s="64"/>
      <c r="AY88" s="64"/>
      <c r="AZ88" s="64"/>
    </row>
    <row r="89" spans="1:52" s="3" customFormat="1" ht="14" customHeight="1" x14ac:dyDescent="0.15">
      <c r="A89" s="68"/>
      <c r="B89" s="474"/>
      <c r="C89" s="474"/>
      <c r="D89" s="474"/>
      <c r="E89" s="474"/>
      <c r="F89" s="474"/>
      <c r="G89" s="474"/>
      <c r="H89" s="474"/>
      <c r="I89" s="474"/>
      <c r="J89" s="474"/>
      <c r="K89" s="474"/>
      <c r="L89" s="474"/>
      <c r="M89" s="474"/>
      <c r="N89" s="474"/>
      <c r="O89" s="474"/>
      <c r="P89" s="474"/>
      <c r="Q89" s="474"/>
      <c r="R89" s="474"/>
      <c r="S89" s="474"/>
      <c r="T89" s="474"/>
      <c r="U89" s="474"/>
      <c r="V89" s="474"/>
      <c r="W89" s="474"/>
      <c r="X89" s="533"/>
      <c r="Y89" s="533"/>
      <c r="Z89" s="533"/>
      <c r="AA89" s="533"/>
      <c r="AB89" s="533"/>
      <c r="AC89" s="533"/>
      <c r="AD89" s="533"/>
      <c r="AE89" s="533"/>
      <c r="AF89" s="485"/>
      <c r="AG89" s="485"/>
      <c r="AH89" s="485"/>
      <c r="AI89" s="485"/>
      <c r="AJ89" s="464"/>
      <c r="AK89" s="464"/>
      <c r="AL89" s="464"/>
      <c r="AM89" s="464"/>
      <c r="AN89" s="468"/>
      <c r="AO89" s="469"/>
      <c r="AP89" s="470"/>
      <c r="AQ89" s="64"/>
      <c r="AR89" s="64"/>
      <c r="AS89" s="64"/>
      <c r="AT89" s="64"/>
      <c r="AU89" s="64"/>
      <c r="AV89" s="64"/>
      <c r="AW89" s="64"/>
      <c r="AX89" s="64"/>
      <c r="AY89" s="64"/>
      <c r="AZ89" s="64"/>
    </row>
    <row r="90" spans="1:52" s="3" customFormat="1" ht="14" customHeight="1" x14ac:dyDescent="0.15">
      <c r="A90" s="68"/>
      <c r="B90" s="474"/>
      <c r="C90" s="474"/>
      <c r="D90" s="474"/>
      <c r="E90" s="474"/>
      <c r="F90" s="474"/>
      <c r="G90" s="474"/>
      <c r="H90" s="474"/>
      <c r="I90" s="474"/>
      <c r="J90" s="474"/>
      <c r="K90" s="474"/>
      <c r="L90" s="474"/>
      <c r="M90" s="474"/>
      <c r="N90" s="474"/>
      <c r="O90" s="474"/>
      <c r="P90" s="474"/>
      <c r="Q90" s="474"/>
      <c r="R90" s="474"/>
      <c r="S90" s="474"/>
      <c r="T90" s="474"/>
      <c r="U90" s="474"/>
      <c r="V90" s="474"/>
      <c r="W90" s="474"/>
      <c r="X90" s="533"/>
      <c r="Y90" s="533"/>
      <c r="Z90" s="533"/>
      <c r="AA90" s="533"/>
      <c r="AB90" s="533"/>
      <c r="AC90" s="533"/>
      <c r="AD90" s="533"/>
      <c r="AE90" s="533"/>
      <c r="AF90" s="485"/>
      <c r="AG90" s="485"/>
      <c r="AH90" s="485"/>
      <c r="AI90" s="485"/>
      <c r="AJ90" s="464"/>
      <c r="AK90" s="464"/>
      <c r="AL90" s="464"/>
      <c r="AM90" s="464"/>
      <c r="AN90" s="471"/>
      <c r="AO90" s="472"/>
      <c r="AP90" s="473"/>
      <c r="AQ90" s="64"/>
      <c r="AR90" s="64"/>
      <c r="AS90" s="64"/>
      <c r="AT90" s="64"/>
      <c r="AU90" s="64"/>
      <c r="AV90" s="64"/>
      <c r="AW90" s="64"/>
      <c r="AX90" s="64"/>
      <c r="AY90" s="64"/>
      <c r="AZ90" s="64"/>
    </row>
    <row r="91" spans="1:52" s="3" customFormat="1" ht="14" customHeight="1" x14ac:dyDescent="0.15">
      <c r="A91" s="68"/>
      <c r="B91" s="474" t="s">
        <v>406</v>
      </c>
      <c r="C91" s="474"/>
      <c r="D91" s="474"/>
      <c r="E91" s="474"/>
      <c r="F91" s="474"/>
      <c r="G91" s="474"/>
      <c r="H91" s="474"/>
      <c r="I91" s="474"/>
      <c r="J91" s="474"/>
      <c r="K91" s="474"/>
      <c r="L91" s="474"/>
      <c r="M91" s="474"/>
      <c r="N91" s="474"/>
      <c r="O91" s="474"/>
      <c r="P91" s="474"/>
      <c r="Q91" s="474"/>
      <c r="R91" s="474"/>
      <c r="S91" s="474"/>
      <c r="T91" s="474"/>
      <c r="U91" s="474"/>
      <c r="V91" s="474"/>
      <c r="W91" s="474"/>
      <c r="X91" s="533" t="s">
        <v>271</v>
      </c>
      <c r="Y91" s="533"/>
      <c r="Z91" s="533"/>
      <c r="AA91" s="533"/>
      <c r="AB91" s="533"/>
      <c r="AC91" s="533"/>
      <c r="AD91" s="533"/>
      <c r="AE91" s="533"/>
      <c r="AF91" s="485"/>
      <c r="AG91" s="485"/>
      <c r="AH91" s="485"/>
      <c r="AI91" s="485"/>
      <c r="AJ91" s="464"/>
      <c r="AK91" s="464"/>
      <c r="AL91" s="464"/>
      <c r="AM91" s="464"/>
      <c r="AN91" s="465" t="str">
        <f t="shared" ref="AN91" si="3">IF(AF91="x","OK","NO")</f>
        <v>NO</v>
      </c>
      <c r="AO91" s="466"/>
      <c r="AP91" s="467"/>
      <c r="AQ91" s="64"/>
      <c r="AR91" s="64"/>
      <c r="AS91" s="64"/>
      <c r="AT91" s="64"/>
      <c r="AU91" s="64"/>
      <c r="AV91" s="64"/>
      <c r="AW91" s="64"/>
      <c r="AX91" s="64"/>
      <c r="AY91" s="64"/>
      <c r="AZ91" s="64"/>
    </row>
    <row r="92" spans="1:52" s="3" customFormat="1" ht="14" customHeight="1" x14ac:dyDescent="0.15">
      <c r="A92" s="68"/>
      <c r="B92" s="474"/>
      <c r="C92" s="474"/>
      <c r="D92" s="474"/>
      <c r="E92" s="474"/>
      <c r="F92" s="474"/>
      <c r="G92" s="474"/>
      <c r="H92" s="474"/>
      <c r="I92" s="474"/>
      <c r="J92" s="474"/>
      <c r="K92" s="474"/>
      <c r="L92" s="474"/>
      <c r="M92" s="474"/>
      <c r="N92" s="474"/>
      <c r="O92" s="474"/>
      <c r="P92" s="474"/>
      <c r="Q92" s="474"/>
      <c r="R92" s="474"/>
      <c r="S92" s="474"/>
      <c r="T92" s="474"/>
      <c r="U92" s="474"/>
      <c r="V92" s="474"/>
      <c r="W92" s="474"/>
      <c r="X92" s="533"/>
      <c r="Y92" s="533"/>
      <c r="Z92" s="533"/>
      <c r="AA92" s="533"/>
      <c r="AB92" s="533"/>
      <c r="AC92" s="533"/>
      <c r="AD92" s="533"/>
      <c r="AE92" s="533"/>
      <c r="AF92" s="485"/>
      <c r="AG92" s="485"/>
      <c r="AH92" s="485"/>
      <c r="AI92" s="485"/>
      <c r="AJ92" s="464"/>
      <c r="AK92" s="464"/>
      <c r="AL92" s="464"/>
      <c r="AM92" s="464"/>
      <c r="AN92" s="468"/>
      <c r="AO92" s="469"/>
      <c r="AP92" s="470"/>
      <c r="AQ92" s="64"/>
      <c r="AR92" s="64"/>
      <c r="AS92" s="64"/>
      <c r="AT92" s="64"/>
      <c r="AU92" s="64"/>
      <c r="AV92" s="64"/>
      <c r="AW92" s="64"/>
      <c r="AX92" s="64"/>
      <c r="AY92" s="64"/>
      <c r="AZ92" s="64"/>
    </row>
    <row r="93" spans="1:52" s="3" customFormat="1" ht="14" customHeight="1" x14ac:dyDescent="0.15">
      <c r="A93" s="68"/>
      <c r="B93" s="474"/>
      <c r="C93" s="474"/>
      <c r="D93" s="474"/>
      <c r="E93" s="474"/>
      <c r="F93" s="474"/>
      <c r="G93" s="474"/>
      <c r="H93" s="474"/>
      <c r="I93" s="474"/>
      <c r="J93" s="474"/>
      <c r="K93" s="474"/>
      <c r="L93" s="474"/>
      <c r="M93" s="474"/>
      <c r="N93" s="474"/>
      <c r="O93" s="474"/>
      <c r="P93" s="474"/>
      <c r="Q93" s="474"/>
      <c r="R93" s="474"/>
      <c r="S93" s="474"/>
      <c r="T93" s="474"/>
      <c r="U93" s="474"/>
      <c r="V93" s="474"/>
      <c r="W93" s="474"/>
      <c r="X93" s="533"/>
      <c r="Y93" s="533"/>
      <c r="Z93" s="533"/>
      <c r="AA93" s="533"/>
      <c r="AB93" s="533"/>
      <c r="AC93" s="533"/>
      <c r="AD93" s="533"/>
      <c r="AE93" s="533"/>
      <c r="AF93" s="485"/>
      <c r="AG93" s="485"/>
      <c r="AH93" s="485"/>
      <c r="AI93" s="485"/>
      <c r="AJ93" s="464"/>
      <c r="AK93" s="464"/>
      <c r="AL93" s="464"/>
      <c r="AM93" s="464"/>
      <c r="AN93" s="468"/>
      <c r="AO93" s="469"/>
      <c r="AP93" s="470"/>
      <c r="AQ93" s="64"/>
      <c r="AR93" s="64"/>
      <c r="AS93" s="64"/>
      <c r="AT93" s="64"/>
      <c r="AU93" s="64"/>
      <c r="AV93" s="64"/>
      <c r="AW93" s="64"/>
      <c r="AX93" s="64"/>
      <c r="AY93" s="64"/>
      <c r="AZ93" s="64"/>
    </row>
    <row r="94" spans="1:52" s="3" customFormat="1" ht="14" customHeight="1" x14ac:dyDescent="0.15">
      <c r="A94" s="68"/>
      <c r="B94" s="474"/>
      <c r="C94" s="474"/>
      <c r="D94" s="474"/>
      <c r="E94" s="474"/>
      <c r="F94" s="474"/>
      <c r="G94" s="474"/>
      <c r="H94" s="474"/>
      <c r="I94" s="474"/>
      <c r="J94" s="474"/>
      <c r="K94" s="474"/>
      <c r="L94" s="474"/>
      <c r="M94" s="474"/>
      <c r="N94" s="474"/>
      <c r="O94" s="474"/>
      <c r="P94" s="474"/>
      <c r="Q94" s="474"/>
      <c r="R94" s="474"/>
      <c r="S94" s="474"/>
      <c r="T94" s="474"/>
      <c r="U94" s="474"/>
      <c r="V94" s="474"/>
      <c r="W94" s="474"/>
      <c r="X94" s="533"/>
      <c r="Y94" s="533"/>
      <c r="Z94" s="533"/>
      <c r="AA94" s="533"/>
      <c r="AB94" s="533"/>
      <c r="AC94" s="533"/>
      <c r="AD94" s="533"/>
      <c r="AE94" s="533"/>
      <c r="AF94" s="485"/>
      <c r="AG94" s="485"/>
      <c r="AH94" s="485"/>
      <c r="AI94" s="485"/>
      <c r="AJ94" s="464"/>
      <c r="AK94" s="464"/>
      <c r="AL94" s="464"/>
      <c r="AM94" s="464"/>
      <c r="AN94" s="471"/>
      <c r="AO94" s="472"/>
      <c r="AP94" s="473"/>
      <c r="AQ94" s="64"/>
      <c r="AR94" s="64"/>
      <c r="AS94" s="64"/>
      <c r="AT94" s="64"/>
      <c r="AU94" s="64"/>
      <c r="AV94" s="64"/>
      <c r="AW94" s="64"/>
      <c r="AX94" s="64"/>
      <c r="AY94" s="64"/>
      <c r="AZ94" s="64"/>
    </row>
    <row r="95" spans="1:52" s="3" customFormat="1" ht="14" customHeight="1" x14ac:dyDescent="0.15">
      <c r="A95" s="68"/>
      <c r="B95" s="474" t="s">
        <v>407</v>
      </c>
      <c r="C95" s="474"/>
      <c r="D95" s="474"/>
      <c r="E95" s="474"/>
      <c r="F95" s="474"/>
      <c r="G95" s="474"/>
      <c r="H95" s="474"/>
      <c r="I95" s="474"/>
      <c r="J95" s="474"/>
      <c r="K95" s="474"/>
      <c r="L95" s="474"/>
      <c r="M95" s="474"/>
      <c r="N95" s="474"/>
      <c r="O95" s="474"/>
      <c r="P95" s="474"/>
      <c r="Q95" s="474"/>
      <c r="R95" s="474"/>
      <c r="S95" s="474"/>
      <c r="T95" s="474"/>
      <c r="U95" s="474"/>
      <c r="V95" s="474"/>
      <c r="W95" s="474"/>
      <c r="X95" s="533" t="s">
        <v>271</v>
      </c>
      <c r="Y95" s="533"/>
      <c r="Z95" s="533"/>
      <c r="AA95" s="533"/>
      <c r="AB95" s="533"/>
      <c r="AC95" s="533"/>
      <c r="AD95" s="533"/>
      <c r="AE95" s="533"/>
      <c r="AF95" s="485"/>
      <c r="AG95" s="485"/>
      <c r="AH95" s="485"/>
      <c r="AI95" s="485"/>
      <c r="AJ95" s="464"/>
      <c r="AK95" s="464"/>
      <c r="AL95" s="464"/>
      <c r="AM95" s="464"/>
      <c r="AN95" s="465" t="str">
        <f t="shared" ref="AN95" si="4">IF(AF95="x","OK","NO")</f>
        <v>NO</v>
      </c>
      <c r="AO95" s="466"/>
      <c r="AP95" s="467"/>
      <c r="AQ95" s="64"/>
      <c r="AR95" s="64"/>
      <c r="AS95" s="64"/>
      <c r="AT95" s="64"/>
      <c r="AU95" s="64"/>
      <c r="AV95" s="64"/>
      <c r="AW95" s="64"/>
      <c r="AX95" s="64"/>
      <c r="AY95" s="64"/>
      <c r="AZ95" s="64"/>
    </row>
    <row r="96" spans="1:52" s="3" customFormat="1" ht="14" customHeight="1" x14ac:dyDescent="0.15">
      <c r="A96" s="68"/>
      <c r="B96" s="474"/>
      <c r="C96" s="474"/>
      <c r="D96" s="474"/>
      <c r="E96" s="474"/>
      <c r="F96" s="474"/>
      <c r="G96" s="474"/>
      <c r="H96" s="474"/>
      <c r="I96" s="474"/>
      <c r="J96" s="474"/>
      <c r="K96" s="474"/>
      <c r="L96" s="474"/>
      <c r="M96" s="474"/>
      <c r="N96" s="474"/>
      <c r="O96" s="474"/>
      <c r="P96" s="474"/>
      <c r="Q96" s="474"/>
      <c r="R96" s="474"/>
      <c r="S96" s="474"/>
      <c r="T96" s="474"/>
      <c r="U96" s="474"/>
      <c r="V96" s="474"/>
      <c r="W96" s="474"/>
      <c r="X96" s="533"/>
      <c r="Y96" s="533"/>
      <c r="Z96" s="533"/>
      <c r="AA96" s="533"/>
      <c r="AB96" s="533"/>
      <c r="AC96" s="533"/>
      <c r="AD96" s="533"/>
      <c r="AE96" s="533"/>
      <c r="AF96" s="485"/>
      <c r="AG96" s="485"/>
      <c r="AH96" s="485"/>
      <c r="AI96" s="485"/>
      <c r="AJ96" s="464"/>
      <c r="AK96" s="464"/>
      <c r="AL96" s="464"/>
      <c r="AM96" s="464"/>
      <c r="AN96" s="468"/>
      <c r="AO96" s="469"/>
      <c r="AP96" s="470"/>
      <c r="AQ96" s="64"/>
      <c r="AR96" s="64"/>
      <c r="AS96" s="64"/>
      <c r="AT96" s="64"/>
      <c r="AU96" s="64"/>
      <c r="AV96" s="64"/>
      <c r="AW96" s="64"/>
      <c r="AX96" s="64"/>
      <c r="AY96" s="64"/>
      <c r="AZ96" s="64"/>
    </row>
    <row r="97" spans="1:52" s="3" customFormat="1" ht="14" customHeight="1" x14ac:dyDescent="0.15">
      <c r="A97" s="68"/>
      <c r="B97" s="474"/>
      <c r="C97" s="474"/>
      <c r="D97" s="474"/>
      <c r="E97" s="474"/>
      <c r="F97" s="474"/>
      <c r="G97" s="474"/>
      <c r="H97" s="474"/>
      <c r="I97" s="474"/>
      <c r="J97" s="474"/>
      <c r="K97" s="474"/>
      <c r="L97" s="474"/>
      <c r="M97" s="474"/>
      <c r="N97" s="474"/>
      <c r="O97" s="474"/>
      <c r="P97" s="474"/>
      <c r="Q97" s="474"/>
      <c r="R97" s="474"/>
      <c r="S97" s="474"/>
      <c r="T97" s="474"/>
      <c r="U97" s="474"/>
      <c r="V97" s="474"/>
      <c r="W97" s="474"/>
      <c r="X97" s="533"/>
      <c r="Y97" s="533"/>
      <c r="Z97" s="533"/>
      <c r="AA97" s="533"/>
      <c r="AB97" s="533"/>
      <c r="AC97" s="533"/>
      <c r="AD97" s="533"/>
      <c r="AE97" s="533"/>
      <c r="AF97" s="485"/>
      <c r="AG97" s="485"/>
      <c r="AH97" s="485"/>
      <c r="AI97" s="485"/>
      <c r="AJ97" s="464"/>
      <c r="AK97" s="464"/>
      <c r="AL97" s="464"/>
      <c r="AM97" s="464"/>
      <c r="AN97" s="468"/>
      <c r="AO97" s="469"/>
      <c r="AP97" s="470"/>
      <c r="AQ97" s="64"/>
      <c r="AR97" s="64"/>
      <c r="AS97" s="64"/>
      <c r="AT97" s="64"/>
      <c r="AU97" s="64"/>
      <c r="AV97" s="64"/>
      <c r="AW97" s="64"/>
      <c r="AX97" s="64"/>
      <c r="AY97" s="64"/>
      <c r="AZ97" s="64"/>
    </row>
    <row r="98" spans="1:52" s="3" customFormat="1" ht="14" customHeight="1" x14ac:dyDescent="0.15">
      <c r="A98" s="68"/>
      <c r="B98" s="474"/>
      <c r="C98" s="474"/>
      <c r="D98" s="474"/>
      <c r="E98" s="474"/>
      <c r="F98" s="474"/>
      <c r="G98" s="474"/>
      <c r="H98" s="474"/>
      <c r="I98" s="474"/>
      <c r="J98" s="474"/>
      <c r="K98" s="474"/>
      <c r="L98" s="474"/>
      <c r="M98" s="474"/>
      <c r="N98" s="474"/>
      <c r="O98" s="474"/>
      <c r="P98" s="474"/>
      <c r="Q98" s="474"/>
      <c r="R98" s="474"/>
      <c r="S98" s="474"/>
      <c r="T98" s="474"/>
      <c r="U98" s="474"/>
      <c r="V98" s="474"/>
      <c r="W98" s="474"/>
      <c r="X98" s="533"/>
      <c r="Y98" s="533"/>
      <c r="Z98" s="533"/>
      <c r="AA98" s="533"/>
      <c r="AB98" s="533"/>
      <c r="AC98" s="533"/>
      <c r="AD98" s="533"/>
      <c r="AE98" s="533"/>
      <c r="AF98" s="485"/>
      <c r="AG98" s="485"/>
      <c r="AH98" s="485"/>
      <c r="AI98" s="485"/>
      <c r="AJ98" s="464"/>
      <c r="AK98" s="464"/>
      <c r="AL98" s="464"/>
      <c r="AM98" s="464"/>
      <c r="AN98" s="471"/>
      <c r="AO98" s="472"/>
      <c r="AP98" s="473"/>
      <c r="AQ98" s="64"/>
      <c r="AR98" s="64"/>
      <c r="AS98" s="64"/>
      <c r="AT98" s="64"/>
      <c r="AU98" s="64"/>
      <c r="AV98" s="64"/>
      <c r="AW98" s="64"/>
      <c r="AX98" s="64"/>
      <c r="AY98" s="64"/>
      <c r="AZ98" s="64"/>
    </row>
    <row r="99" spans="1:52" s="3" customFormat="1" ht="14" customHeight="1" x14ac:dyDescent="0.15">
      <c r="A99" s="68"/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</row>
    <row r="100" spans="1:52" s="3" customFormat="1" ht="14" customHeight="1" x14ac:dyDescent="0.15">
      <c r="A100" s="68"/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</row>
    <row r="101" spans="1:52" s="3" customFormat="1" ht="14" customHeight="1" x14ac:dyDescent="0.15">
      <c r="A101" s="68"/>
      <c r="B101" s="536" t="s">
        <v>273</v>
      </c>
      <c r="C101" s="537"/>
      <c r="D101" s="537"/>
      <c r="E101" s="537"/>
      <c r="F101" s="537"/>
      <c r="G101" s="537"/>
      <c r="H101" s="537"/>
      <c r="I101" s="537"/>
      <c r="J101" s="537"/>
      <c r="K101" s="537"/>
      <c r="L101" s="537"/>
      <c r="M101" s="537"/>
      <c r="N101" s="537"/>
      <c r="O101" s="537"/>
      <c r="P101" s="537"/>
      <c r="Q101" s="537"/>
      <c r="R101" s="537"/>
      <c r="S101" s="537"/>
      <c r="T101" s="537"/>
      <c r="U101" s="537"/>
      <c r="V101" s="537"/>
      <c r="W101" s="537"/>
      <c r="X101" s="537"/>
      <c r="Y101" s="537"/>
      <c r="Z101" s="537"/>
      <c r="AA101" s="537"/>
      <c r="AB101" s="537"/>
      <c r="AC101" s="537"/>
      <c r="AD101" s="537"/>
      <c r="AE101" s="537"/>
      <c r="AF101" s="537"/>
      <c r="AG101" s="537"/>
      <c r="AH101" s="537"/>
      <c r="AI101" s="537"/>
      <c r="AJ101" s="537"/>
      <c r="AK101" s="542" t="str">
        <f>IF(COUNTIF(AN71:AP98,"OK"),"OK","NO")</f>
        <v>NO</v>
      </c>
      <c r="AL101" s="542"/>
      <c r="AM101" s="542"/>
      <c r="AN101" s="542"/>
      <c r="AO101" s="542"/>
      <c r="AP101" s="542"/>
      <c r="AQ101" s="542"/>
      <c r="AR101" s="542"/>
      <c r="AS101" s="542"/>
      <c r="AT101" s="542"/>
      <c r="AU101" s="542"/>
      <c r="AV101" s="542"/>
      <c r="AW101" s="543"/>
      <c r="AX101" s="64"/>
      <c r="AY101" s="64"/>
      <c r="AZ101" s="64"/>
    </row>
    <row r="102" spans="1:52" s="3" customFormat="1" ht="14" customHeight="1" x14ac:dyDescent="0.15">
      <c r="A102" s="68"/>
      <c r="B102" s="538"/>
      <c r="C102" s="539"/>
      <c r="D102" s="539"/>
      <c r="E102" s="539"/>
      <c r="F102" s="539"/>
      <c r="G102" s="539"/>
      <c r="H102" s="539"/>
      <c r="I102" s="539"/>
      <c r="J102" s="539"/>
      <c r="K102" s="539"/>
      <c r="L102" s="539"/>
      <c r="M102" s="539"/>
      <c r="N102" s="539"/>
      <c r="O102" s="539"/>
      <c r="P102" s="539"/>
      <c r="Q102" s="539"/>
      <c r="R102" s="539"/>
      <c r="S102" s="539"/>
      <c r="T102" s="539"/>
      <c r="U102" s="539"/>
      <c r="V102" s="539"/>
      <c r="W102" s="539"/>
      <c r="X102" s="539"/>
      <c r="Y102" s="539"/>
      <c r="Z102" s="539"/>
      <c r="AA102" s="539"/>
      <c r="AB102" s="539"/>
      <c r="AC102" s="539"/>
      <c r="AD102" s="539"/>
      <c r="AE102" s="539"/>
      <c r="AF102" s="539"/>
      <c r="AG102" s="539"/>
      <c r="AH102" s="539"/>
      <c r="AI102" s="539"/>
      <c r="AJ102" s="539"/>
      <c r="AK102" s="544"/>
      <c r="AL102" s="544"/>
      <c r="AM102" s="544"/>
      <c r="AN102" s="544"/>
      <c r="AO102" s="544"/>
      <c r="AP102" s="544"/>
      <c r="AQ102" s="544"/>
      <c r="AR102" s="544"/>
      <c r="AS102" s="544"/>
      <c r="AT102" s="544"/>
      <c r="AU102" s="544"/>
      <c r="AV102" s="544"/>
      <c r="AW102" s="545"/>
      <c r="AX102" s="64"/>
      <c r="AY102" s="64"/>
      <c r="AZ102" s="64"/>
    </row>
    <row r="103" spans="1:52" s="3" customFormat="1" ht="14" customHeight="1" x14ac:dyDescent="0.15">
      <c r="A103" s="68"/>
      <c r="B103" s="540"/>
      <c r="C103" s="541"/>
      <c r="D103" s="541"/>
      <c r="E103" s="541"/>
      <c r="F103" s="541"/>
      <c r="G103" s="541"/>
      <c r="H103" s="541"/>
      <c r="I103" s="541"/>
      <c r="J103" s="541"/>
      <c r="K103" s="541"/>
      <c r="L103" s="541"/>
      <c r="M103" s="541"/>
      <c r="N103" s="541"/>
      <c r="O103" s="541"/>
      <c r="P103" s="541"/>
      <c r="Q103" s="541"/>
      <c r="R103" s="541"/>
      <c r="S103" s="541"/>
      <c r="T103" s="541"/>
      <c r="U103" s="541"/>
      <c r="V103" s="541"/>
      <c r="W103" s="541"/>
      <c r="X103" s="541"/>
      <c r="Y103" s="541"/>
      <c r="Z103" s="541"/>
      <c r="AA103" s="541"/>
      <c r="AB103" s="541"/>
      <c r="AC103" s="541"/>
      <c r="AD103" s="541"/>
      <c r="AE103" s="541"/>
      <c r="AF103" s="541"/>
      <c r="AG103" s="541"/>
      <c r="AH103" s="541"/>
      <c r="AI103" s="541"/>
      <c r="AJ103" s="541"/>
      <c r="AK103" s="546"/>
      <c r="AL103" s="546"/>
      <c r="AM103" s="546"/>
      <c r="AN103" s="546"/>
      <c r="AO103" s="546"/>
      <c r="AP103" s="546"/>
      <c r="AQ103" s="546"/>
      <c r="AR103" s="546"/>
      <c r="AS103" s="546"/>
      <c r="AT103" s="546"/>
      <c r="AU103" s="546"/>
      <c r="AV103" s="546"/>
      <c r="AW103" s="547"/>
      <c r="AX103" s="64"/>
      <c r="AY103" s="64"/>
      <c r="AZ103" s="64"/>
    </row>
    <row r="104" spans="1:52" s="3" customFormat="1" ht="14" customHeight="1" x14ac:dyDescent="0.15">
      <c r="A104" s="68"/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</row>
    <row r="105" spans="1:52" s="3" customFormat="1" ht="14" customHeight="1" x14ac:dyDescent="0.15">
      <c r="A105" s="68"/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</row>
    <row r="106" spans="1:52" s="3" customFormat="1" ht="14" customHeight="1" x14ac:dyDescent="0.15">
      <c r="A106" s="6"/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</row>
    <row r="107" spans="1:52" s="3" customFormat="1" ht="14" customHeight="1" x14ac:dyDescent="0.15">
      <c r="A107" s="6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</row>
    <row r="108" spans="1:52" s="3" customFormat="1" ht="14" customHeight="1" x14ac:dyDescent="0.15">
      <c r="A108" s="6"/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</row>
    <row r="109" spans="1:52" s="3" customFormat="1" ht="14" customHeight="1" x14ac:dyDescent="0.15">
      <c r="A109" s="6"/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</row>
    <row r="110" spans="1:52" s="3" customFormat="1" ht="14" customHeight="1" x14ac:dyDescent="0.15">
      <c r="A110" s="6"/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</row>
    <row r="111" spans="1:52" s="3" customFormat="1" ht="14" customHeight="1" x14ac:dyDescent="0.15">
      <c r="A111" s="6"/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</row>
    <row r="112" spans="1:52" s="3" customFormat="1" ht="14" customHeight="1" x14ac:dyDescent="0.15">
      <c r="A112" s="6"/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</row>
    <row r="113" spans="1:36" s="3" customFormat="1" ht="14" customHeight="1" x14ac:dyDescent="0.15">
      <c r="A113" s="6"/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</row>
    <row r="114" spans="1:36" s="3" customFormat="1" ht="14" customHeight="1" x14ac:dyDescent="0.15">
      <c r="A114" s="6"/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</row>
    <row r="115" spans="1:36" s="3" customFormat="1" ht="14" customHeight="1" x14ac:dyDescent="0.15">
      <c r="A115" s="6"/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</row>
    <row r="116" spans="1:36" s="3" customFormat="1" ht="14" customHeight="1" x14ac:dyDescent="0.15">
      <c r="A116" s="6"/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6"/>
    </row>
    <row r="117" spans="1:36" s="3" customFormat="1" ht="14" customHeight="1" x14ac:dyDescent="0.15">
      <c r="A117" s="6"/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</row>
    <row r="118" spans="1:36" s="3" customFormat="1" ht="14" customHeight="1" x14ac:dyDescent="0.15">
      <c r="A118" s="6"/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</row>
    <row r="119" spans="1:36" s="3" customFormat="1" ht="14" customHeight="1" x14ac:dyDescent="0.15">
      <c r="A119" s="6"/>
      <c r="B119" s="126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</row>
    <row r="120" spans="1:36" s="3" customFormat="1" ht="14" customHeight="1" x14ac:dyDescent="0.15">
      <c r="A120" s="6"/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  <c r="AF120" s="126"/>
      <c r="AG120" s="126"/>
      <c r="AH120" s="126"/>
      <c r="AI120" s="126"/>
      <c r="AJ120" s="126"/>
    </row>
    <row r="121" spans="1:36" s="3" customFormat="1" ht="14" customHeight="1" x14ac:dyDescent="0.15">
      <c r="A121" s="6"/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</row>
    <row r="122" spans="1:36" s="3" customFormat="1" ht="14" customHeight="1" x14ac:dyDescent="0.15">
      <c r="A122" s="6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</row>
    <row r="123" spans="1:36" s="3" customFormat="1" ht="14" customHeight="1" x14ac:dyDescent="0.15">
      <c r="A123" s="6"/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</row>
    <row r="124" spans="1:36" s="3" customFormat="1" ht="14" customHeight="1" x14ac:dyDescent="0.15">
      <c r="A124" s="6"/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6"/>
    </row>
    <row r="125" spans="1:36" s="3" customFormat="1" ht="14" customHeight="1" x14ac:dyDescent="0.15">
      <c r="A125" s="6"/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6"/>
    </row>
    <row r="126" spans="1:36" s="3" customFormat="1" ht="14" customHeight="1" x14ac:dyDescent="0.15">
      <c r="A126" s="6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</row>
    <row r="127" spans="1:36" s="3" customFormat="1" ht="14" customHeight="1" x14ac:dyDescent="0.15">
      <c r="A127" s="6"/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</row>
    <row r="128" spans="1:36" s="3" customFormat="1" ht="14" customHeight="1" x14ac:dyDescent="0.15">
      <c r="A128" s="6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</row>
    <row r="129" spans="1:79" s="3" customFormat="1" ht="14" customHeight="1" x14ac:dyDescent="0.15">
      <c r="A129" s="6"/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</row>
    <row r="130" spans="1:79" s="3" customFormat="1" ht="14" customHeight="1" x14ac:dyDescent="0.15">
      <c r="A130" s="6"/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</row>
    <row r="131" spans="1:79" s="3" customFormat="1" ht="14" customHeight="1" x14ac:dyDescent="0.15">
      <c r="A131" s="6"/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</row>
    <row r="132" spans="1:79" s="3" customFormat="1" ht="14" customHeight="1" x14ac:dyDescent="0.15">
      <c r="A132" s="6"/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</row>
    <row r="133" spans="1:79" s="3" customFormat="1" ht="14" customHeight="1" x14ac:dyDescent="0.15">
      <c r="A133" s="6"/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</row>
    <row r="134" spans="1:79" s="3" customFormat="1" ht="14" customHeight="1" x14ac:dyDescent="0.15">
      <c r="A134" s="6"/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  <c r="AF134" s="126"/>
      <c r="AG134" s="126"/>
      <c r="AH134" s="126"/>
      <c r="AI134" s="126"/>
      <c r="AJ134" s="126"/>
    </row>
    <row r="135" spans="1:79" s="3" customFormat="1" ht="14" customHeight="1" x14ac:dyDescent="0.15">
      <c r="A135" s="6"/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</row>
    <row r="136" spans="1:79" s="3" customFormat="1" ht="14" customHeight="1" x14ac:dyDescent="0.15">
      <c r="A136" s="6"/>
    </row>
    <row r="137" spans="1:79" s="3" customFormat="1" ht="14" customHeight="1" x14ac:dyDescent="0.15">
      <c r="A137" s="6"/>
    </row>
    <row r="138" spans="1:79" s="3" customFormat="1" ht="14" customHeight="1" x14ac:dyDescent="0.15">
      <c r="A138" s="6"/>
    </row>
    <row r="139" spans="1:79" s="3" customFormat="1" ht="14" customHeight="1" x14ac:dyDescent="0.15">
      <c r="A139" s="6"/>
      <c r="B139" s="4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79" s="3" customFormat="1" ht="14" customHeight="1" x14ac:dyDescent="0.15">
      <c r="A140" s="6"/>
      <c r="B140" s="4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79" ht="14" customHeight="1" x14ac:dyDescent="0.15"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</row>
    <row r="142" spans="1:79" ht="14" customHeight="1" x14ac:dyDescent="0.15"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</row>
    <row r="143" spans="1:79" ht="14" customHeight="1" x14ac:dyDescent="0.15"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</row>
    <row r="147" spans="37:37" ht="14" customHeight="1" x14ac:dyDescent="0.15">
      <c r="AK147" s="127"/>
    </row>
    <row r="148" spans="37:37" ht="14" customHeight="1" x14ac:dyDescent="0.15">
      <c r="AK148" s="127"/>
    </row>
    <row r="149" spans="37:37" ht="14" customHeight="1" x14ac:dyDescent="0.15">
      <c r="AK149" s="127"/>
    </row>
    <row r="150" spans="37:37" ht="14" customHeight="1" x14ac:dyDescent="0.15">
      <c r="AK150" s="127"/>
    </row>
    <row r="151" spans="37:37" ht="14" customHeight="1" x14ac:dyDescent="0.15">
      <c r="AK151" s="127"/>
    </row>
  </sheetData>
  <sheetProtection algorithmName="SHA-512" hashValue="PrxwesoguU38D5FOEGP+VqSOqs6XtPcTP4lojSaq81pTB3eJ+BKMTrFK1S+hCH0JRGH4qpzzEVGGRwGTWtt7rw==" saltValue="XPWRJetqFtMdVg3yZpNCZw==" spinCount="100000" sheet="1" objects="1" scenarios="1" selectLockedCells="1"/>
  <mergeCells count="89">
    <mergeCell ref="B91:W94"/>
    <mergeCell ref="X91:AE94"/>
    <mergeCell ref="AF91:AI94"/>
    <mergeCell ref="B101:AJ103"/>
    <mergeCell ref="AK101:AW103"/>
    <mergeCell ref="B95:W98"/>
    <mergeCell ref="X95:AE98"/>
    <mergeCell ref="AF95:AI98"/>
    <mergeCell ref="AJ95:AM98"/>
    <mergeCell ref="AN95:AP98"/>
    <mergeCell ref="B87:W90"/>
    <mergeCell ref="X87:AE90"/>
    <mergeCell ref="AF87:AI90"/>
    <mergeCell ref="B83:W86"/>
    <mergeCell ref="X83:AE86"/>
    <mergeCell ref="AF83:AI86"/>
    <mergeCell ref="B79:W82"/>
    <mergeCell ref="X79:AE82"/>
    <mergeCell ref="AF79:AI82"/>
    <mergeCell ref="B67:W70"/>
    <mergeCell ref="X67:AE70"/>
    <mergeCell ref="AF67:AI70"/>
    <mergeCell ref="B75:W78"/>
    <mergeCell ref="X75:AE78"/>
    <mergeCell ref="AF75:AI78"/>
    <mergeCell ref="B71:W74"/>
    <mergeCell ref="X71:AE74"/>
    <mergeCell ref="AF71:AI74"/>
    <mergeCell ref="B55:AJ57"/>
    <mergeCell ref="AK55:AW57"/>
    <mergeCell ref="B58:AJ60"/>
    <mergeCell ref="AK58:AW60"/>
    <mergeCell ref="B47:AM49"/>
    <mergeCell ref="AN47:AW49"/>
    <mergeCell ref="B50:AM52"/>
    <mergeCell ref="AN50:AW52"/>
    <mergeCell ref="B41:AM43"/>
    <mergeCell ref="AN41:AW43"/>
    <mergeCell ref="B44:AM46"/>
    <mergeCell ref="AN44:AW46"/>
    <mergeCell ref="B35:AM37"/>
    <mergeCell ref="AN35:AW37"/>
    <mergeCell ref="B38:AM40"/>
    <mergeCell ref="AN38:AW40"/>
    <mergeCell ref="AK18:AM20"/>
    <mergeCell ref="AN18:AW20"/>
    <mergeCell ref="B27:AM29"/>
    <mergeCell ref="AN27:AW29"/>
    <mergeCell ref="B32:AM34"/>
    <mergeCell ref="AN32:AW34"/>
    <mergeCell ref="B21:W26"/>
    <mergeCell ref="X21:AJ23"/>
    <mergeCell ref="AK21:AM23"/>
    <mergeCell ref="AN21:AW23"/>
    <mergeCell ref="X24:AJ26"/>
    <mergeCell ref="AK24:AM26"/>
    <mergeCell ref="AN24:AW26"/>
    <mergeCell ref="AN75:AP78"/>
    <mergeCell ref="AN79:AP82"/>
    <mergeCell ref="AN83:AP86"/>
    <mergeCell ref="AN87:AP90"/>
    <mergeCell ref="AN91:AP94"/>
    <mergeCell ref="AJ75:AM78"/>
    <mergeCell ref="AJ79:AM82"/>
    <mergeCell ref="AJ83:AM86"/>
    <mergeCell ref="AJ87:AM90"/>
    <mergeCell ref="AJ91:AM94"/>
    <mergeCell ref="D62:AW64"/>
    <mergeCell ref="A1:AZ2"/>
    <mergeCell ref="AJ67:AM70"/>
    <mergeCell ref="AN67:AP70"/>
    <mergeCell ref="AJ71:AM74"/>
    <mergeCell ref="AN71:AP74"/>
    <mergeCell ref="B5:W8"/>
    <mergeCell ref="X5:AJ8"/>
    <mergeCell ref="AK5:AM8"/>
    <mergeCell ref="AN5:AW8"/>
    <mergeCell ref="B12:W14"/>
    <mergeCell ref="X12:AJ14"/>
    <mergeCell ref="AK12:AM14"/>
    <mergeCell ref="AN12:AW14"/>
    <mergeCell ref="B18:W20"/>
    <mergeCell ref="X18:AJ20"/>
    <mergeCell ref="B9:W11"/>
    <mergeCell ref="X9:AJ11"/>
    <mergeCell ref="AK9:AM11"/>
    <mergeCell ref="AN9:AW11"/>
    <mergeCell ref="AN15:AW17"/>
    <mergeCell ref="X15:AM17"/>
  </mergeCells>
  <conditionalFormatting sqref="AK55:AW60 AK101:AW103">
    <cfRule type="cellIs" dxfId="5" priority="11" stopIfTrue="1" operator="equal">
      <formula>"OK"</formula>
    </cfRule>
    <cfRule type="cellIs" dxfId="4" priority="12" stopIfTrue="1" operator="equal">
      <formula>"SI"</formula>
    </cfRule>
    <cfRule type="cellIs" dxfId="3" priority="13" stopIfTrue="1" operator="equal">
      <formula>"NO"</formula>
    </cfRule>
    <cfRule type="cellIs" dxfId="2" priority="14" stopIfTrue="1" operator="equal">
      <formula>"SI"</formula>
    </cfRule>
  </conditionalFormatting>
  <conditionalFormatting sqref="AN104:AW135">
    <cfRule type="cellIs" dxfId="1" priority="9" stopIfTrue="1" operator="equal">
      <formula>"NO"</formula>
    </cfRule>
    <cfRule type="cellIs" dxfId="0" priority="10" stopIfTrue="1" operator="equal">
      <formula>"OK"</formula>
    </cfRule>
  </conditionalFormatting>
  <pageMargins left="0.7" right="0.7" top="0.75" bottom="0.75" header="0.3" footer="0.3"/>
  <pageSetup paperSize="9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A1294-912E-3349-88B4-84FE1819649F}">
  <dimension ref="A1:CF142"/>
  <sheetViews>
    <sheetView zoomScale="129" zoomScaleNormal="129" workbookViewId="0">
      <selection activeCell="S16" sqref="S16:AC17"/>
    </sheetView>
  </sheetViews>
  <sheetFormatPr baseColWidth="10" defaultColWidth="2.33203125" defaultRowHeight="14" x14ac:dyDescent="0.15"/>
  <cols>
    <col min="1" max="52" width="2.33203125" style="2" customWidth="1"/>
    <col min="53" max="53" width="2.33203125" style="132" customWidth="1"/>
    <col min="54" max="56" width="2.33203125" style="102" customWidth="1"/>
    <col min="57" max="57" width="8.33203125" style="102" bestFit="1" customWidth="1"/>
    <col min="58" max="63" width="2.33203125" style="102"/>
    <col min="64" max="64" width="2.33203125" style="132"/>
    <col min="65" max="81" width="2.33203125" style="102"/>
    <col min="82" max="84" width="2.33203125" style="104"/>
    <col min="85" max="16384" width="2.33203125" style="2"/>
  </cols>
  <sheetData>
    <row r="1" spans="1:84" s="3" customFormat="1" ht="14" customHeight="1" x14ac:dyDescent="0.2">
      <c r="A1" s="704" t="s">
        <v>274</v>
      </c>
      <c r="B1" s="704"/>
      <c r="C1" s="704"/>
      <c r="D1" s="704"/>
      <c r="E1" s="704"/>
      <c r="F1" s="704"/>
      <c r="G1" s="704"/>
      <c r="H1" s="704"/>
      <c r="I1" s="704"/>
      <c r="J1" s="704"/>
      <c r="K1" s="704"/>
      <c r="L1" s="704"/>
      <c r="M1" s="704"/>
      <c r="N1" s="704"/>
      <c r="O1" s="704"/>
      <c r="P1" s="704"/>
      <c r="Q1" s="704"/>
      <c r="R1" s="704"/>
      <c r="S1" s="704"/>
      <c r="T1" s="704"/>
      <c r="U1" s="704"/>
      <c r="V1" s="704"/>
      <c r="W1" s="704"/>
      <c r="X1" s="704"/>
      <c r="Y1" s="704"/>
      <c r="Z1" s="704"/>
      <c r="AA1" s="704"/>
      <c r="AB1" s="704"/>
      <c r="AC1" s="704"/>
      <c r="AD1" s="704"/>
      <c r="AE1" s="704"/>
      <c r="AF1" s="704"/>
      <c r="AG1" s="704"/>
      <c r="AH1" s="704"/>
      <c r="AI1" s="704"/>
      <c r="AJ1" s="704"/>
      <c r="AK1" s="704"/>
      <c r="AL1" s="704"/>
      <c r="AM1" s="704"/>
      <c r="AN1" s="704"/>
      <c r="AO1" s="704"/>
      <c r="AP1" s="704"/>
      <c r="AQ1" s="704"/>
      <c r="AR1" s="704"/>
      <c r="AS1" s="704"/>
      <c r="AT1" s="704"/>
      <c r="AU1" s="704"/>
      <c r="AV1" s="704"/>
      <c r="AW1" s="704"/>
      <c r="AX1" s="704"/>
      <c r="AY1" s="704"/>
      <c r="AZ1" s="704"/>
      <c r="BA1" s="13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3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3"/>
      <c r="CE1" s="103"/>
      <c r="CF1" s="103"/>
    </row>
    <row r="2" spans="1:84" s="3" customFormat="1" ht="14" customHeight="1" x14ac:dyDescent="0.2">
      <c r="A2" s="704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4"/>
      <c r="AL2" s="704"/>
      <c r="AM2" s="704"/>
      <c r="AN2" s="704"/>
      <c r="AO2" s="704"/>
      <c r="AP2" s="704"/>
      <c r="AQ2" s="704"/>
      <c r="AR2" s="704"/>
      <c r="AS2" s="704"/>
      <c r="AT2" s="704"/>
      <c r="AU2" s="704"/>
      <c r="AV2" s="704"/>
      <c r="AW2" s="704"/>
      <c r="AX2" s="704"/>
      <c r="AY2" s="704"/>
      <c r="AZ2" s="704"/>
      <c r="BA2" s="13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3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3"/>
      <c r="CE2" s="103"/>
      <c r="CF2" s="103"/>
    </row>
    <row r="3" spans="1:84" s="3" customFormat="1" ht="14" customHeight="1" x14ac:dyDescent="0.15">
      <c r="A3" s="128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20"/>
      <c r="AR3" s="620"/>
      <c r="AS3" s="620"/>
      <c r="AT3" s="620"/>
      <c r="AU3" s="64"/>
      <c r="AV3" s="64"/>
      <c r="AW3" s="64"/>
      <c r="AX3" s="64"/>
      <c r="AY3" s="70"/>
      <c r="AZ3" s="70"/>
      <c r="BA3" s="13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3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3"/>
      <c r="CE3" s="103"/>
      <c r="CF3" s="103"/>
    </row>
    <row r="4" spans="1:84" s="3" customFormat="1" ht="14" customHeight="1" x14ac:dyDescent="0.15">
      <c r="A4" s="128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70"/>
      <c r="AZ4" s="70"/>
      <c r="BA4" s="13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3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3"/>
      <c r="CE4" s="103"/>
      <c r="CF4" s="103"/>
    </row>
    <row r="5" spans="1:84" s="5" customFormat="1" ht="14" customHeight="1" x14ac:dyDescent="0.15">
      <c r="A5" s="129"/>
      <c r="B5" s="548" t="s">
        <v>275</v>
      </c>
      <c r="C5" s="549"/>
      <c r="D5" s="549"/>
      <c r="E5" s="549"/>
      <c r="F5" s="549"/>
      <c r="G5" s="549"/>
      <c r="H5" s="549"/>
      <c r="I5" s="549"/>
      <c r="J5" s="549"/>
      <c r="K5" s="549"/>
      <c r="L5" s="549"/>
      <c r="M5" s="549"/>
      <c r="N5" s="549"/>
      <c r="O5" s="549"/>
      <c r="P5" s="549"/>
      <c r="Q5" s="549"/>
      <c r="R5" s="549"/>
      <c r="S5" s="549"/>
      <c r="T5" s="549"/>
      <c r="U5" s="549"/>
      <c r="V5" s="549"/>
      <c r="W5" s="549"/>
      <c r="X5" s="549"/>
      <c r="Y5" s="549"/>
      <c r="Z5" s="549"/>
      <c r="AA5" s="549"/>
      <c r="AB5" s="549"/>
      <c r="AC5" s="549"/>
      <c r="AD5" s="549"/>
      <c r="AE5" s="549"/>
      <c r="AF5" s="549"/>
      <c r="AG5" s="549"/>
      <c r="AH5" s="549"/>
      <c r="AI5" s="549"/>
      <c r="AJ5" s="549"/>
      <c r="AK5" s="549"/>
      <c r="AL5" s="549"/>
      <c r="AM5" s="549"/>
      <c r="AN5" s="550"/>
      <c r="AO5" s="554">
        <f>IF('Dati generali'!C44="x",15,0)</f>
        <v>0</v>
      </c>
      <c r="AP5" s="555"/>
      <c r="AQ5" s="555"/>
      <c r="AR5" s="555"/>
      <c r="AS5" s="555"/>
      <c r="AT5" s="555"/>
      <c r="AU5" s="555"/>
      <c r="AV5" s="555"/>
      <c r="AW5" s="555"/>
      <c r="AX5" s="556"/>
      <c r="AY5" s="70"/>
      <c r="AZ5" s="70"/>
      <c r="BA5" s="13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3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</row>
    <row r="6" spans="1:84" s="5" customFormat="1" ht="14" customHeight="1" x14ac:dyDescent="0.15">
      <c r="A6" s="129"/>
      <c r="B6" s="551"/>
      <c r="C6" s="552"/>
      <c r="D6" s="552"/>
      <c r="E6" s="552"/>
      <c r="F6" s="552"/>
      <c r="G6" s="552"/>
      <c r="H6" s="552"/>
      <c r="I6" s="552"/>
      <c r="J6" s="552"/>
      <c r="K6" s="552"/>
      <c r="L6" s="552"/>
      <c r="M6" s="552"/>
      <c r="N6" s="552"/>
      <c r="O6" s="552"/>
      <c r="P6" s="552"/>
      <c r="Q6" s="552"/>
      <c r="R6" s="552"/>
      <c r="S6" s="552"/>
      <c r="T6" s="552"/>
      <c r="U6" s="552"/>
      <c r="V6" s="552"/>
      <c r="W6" s="552"/>
      <c r="X6" s="552"/>
      <c r="Y6" s="552"/>
      <c r="Z6" s="552"/>
      <c r="AA6" s="552"/>
      <c r="AB6" s="552"/>
      <c r="AC6" s="552"/>
      <c r="AD6" s="552"/>
      <c r="AE6" s="552"/>
      <c r="AF6" s="552"/>
      <c r="AG6" s="552"/>
      <c r="AH6" s="552"/>
      <c r="AI6" s="552"/>
      <c r="AJ6" s="552"/>
      <c r="AK6" s="552"/>
      <c r="AL6" s="552"/>
      <c r="AM6" s="552"/>
      <c r="AN6" s="553"/>
      <c r="AO6" s="557"/>
      <c r="AP6" s="558"/>
      <c r="AQ6" s="558"/>
      <c r="AR6" s="558"/>
      <c r="AS6" s="558"/>
      <c r="AT6" s="558"/>
      <c r="AU6" s="558"/>
      <c r="AV6" s="558"/>
      <c r="AW6" s="558"/>
      <c r="AX6" s="559"/>
      <c r="AY6" s="70"/>
      <c r="AZ6" s="70"/>
      <c r="BA6" s="13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3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</row>
    <row r="7" spans="1:84" s="5" customFormat="1" ht="14" customHeight="1" x14ac:dyDescent="0.15">
      <c r="A7" s="129"/>
      <c r="B7" s="551"/>
      <c r="C7" s="552"/>
      <c r="D7" s="552"/>
      <c r="E7" s="552"/>
      <c r="F7" s="552"/>
      <c r="G7" s="552"/>
      <c r="H7" s="552"/>
      <c r="I7" s="552"/>
      <c r="J7" s="552"/>
      <c r="K7" s="552"/>
      <c r="L7" s="552"/>
      <c r="M7" s="552"/>
      <c r="N7" s="552"/>
      <c r="O7" s="552"/>
      <c r="P7" s="552"/>
      <c r="Q7" s="552"/>
      <c r="R7" s="552"/>
      <c r="S7" s="552"/>
      <c r="T7" s="552"/>
      <c r="U7" s="552"/>
      <c r="V7" s="552"/>
      <c r="W7" s="552"/>
      <c r="X7" s="552"/>
      <c r="Y7" s="552"/>
      <c r="Z7" s="552"/>
      <c r="AA7" s="552"/>
      <c r="AB7" s="552"/>
      <c r="AC7" s="552"/>
      <c r="AD7" s="552"/>
      <c r="AE7" s="552"/>
      <c r="AF7" s="552"/>
      <c r="AG7" s="552"/>
      <c r="AH7" s="552"/>
      <c r="AI7" s="552"/>
      <c r="AJ7" s="552"/>
      <c r="AK7" s="552"/>
      <c r="AL7" s="552"/>
      <c r="AM7" s="552"/>
      <c r="AN7" s="553"/>
      <c r="AO7" s="560"/>
      <c r="AP7" s="561"/>
      <c r="AQ7" s="561"/>
      <c r="AR7" s="561"/>
      <c r="AS7" s="561"/>
      <c r="AT7" s="561"/>
      <c r="AU7" s="561"/>
      <c r="AV7" s="561"/>
      <c r="AW7" s="561"/>
      <c r="AX7" s="562"/>
      <c r="AY7" s="70"/>
      <c r="AZ7" s="70"/>
      <c r="BA7" s="13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3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</row>
    <row r="8" spans="1:84" s="5" customFormat="1" ht="14" customHeight="1" x14ac:dyDescent="0.2">
      <c r="A8" s="70"/>
      <c r="B8" s="551"/>
      <c r="C8" s="552"/>
      <c r="D8" s="552"/>
      <c r="E8" s="552"/>
      <c r="F8" s="552"/>
      <c r="G8" s="552"/>
      <c r="H8" s="552"/>
      <c r="I8" s="552"/>
      <c r="J8" s="552"/>
      <c r="K8" s="552"/>
      <c r="L8" s="552"/>
      <c r="M8" s="552"/>
      <c r="N8" s="552"/>
      <c r="O8" s="552"/>
      <c r="P8" s="552"/>
      <c r="Q8" s="552"/>
      <c r="R8" s="552"/>
      <c r="S8" s="552"/>
      <c r="T8" s="552"/>
      <c r="U8" s="552"/>
      <c r="V8" s="552"/>
      <c r="W8" s="552"/>
      <c r="X8" s="552"/>
      <c r="Y8" s="552"/>
      <c r="Z8" s="552"/>
      <c r="AA8" s="552"/>
      <c r="AB8" s="552"/>
      <c r="AC8" s="552"/>
      <c r="AD8" s="552"/>
      <c r="AE8" s="552"/>
      <c r="AF8" s="552"/>
      <c r="AG8" s="552"/>
      <c r="AH8" s="552"/>
      <c r="AI8" s="552"/>
      <c r="AJ8" s="552"/>
      <c r="AK8" s="552"/>
      <c r="AL8" s="552"/>
      <c r="AM8" s="552"/>
      <c r="AN8" s="553"/>
      <c r="AO8" s="627" t="s">
        <v>375</v>
      </c>
      <c r="AP8" s="563"/>
      <c r="AQ8" s="563"/>
      <c r="AR8" s="563"/>
      <c r="AS8" s="563"/>
      <c r="AT8" s="563"/>
      <c r="AU8" s="563"/>
      <c r="AV8" s="563"/>
      <c r="AW8" s="563"/>
      <c r="AX8" s="564"/>
      <c r="AY8" s="70"/>
      <c r="AZ8" s="70"/>
      <c r="BA8" s="13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3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</row>
    <row r="9" spans="1:84" s="5" customFormat="1" ht="14" customHeight="1" x14ac:dyDescent="0.2">
      <c r="A9" s="70"/>
      <c r="B9" s="551"/>
      <c r="C9" s="552"/>
      <c r="D9" s="552"/>
      <c r="E9" s="552"/>
      <c r="F9" s="552"/>
      <c r="G9" s="552"/>
      <c r="H9" s="552"/>
      <c r="I9" s="552"/>
      <c r="J9" s="552"/>
      <c r="K9" s="552"/>
      <c r="L9" s="552"/>
      <c r="M9" s="552"/>
      <c r="N9" s="552"/>
      <c r="O9" s="552"/>
      <c r="P9" s="552"/>
      <c r="Q9" s="552"/>
      <c r="R9" s="552"/>
      <c r="S9" s="552"/>
      <c r="T9" s="552"/>
      <c r="U9" s="552"/>
      <c r="V9" s="552"/>
      <c r="W9" s="552"/>
      <c r="X9" s="552"/>
      <c r="Y9" s="552"/>
      <c r="Z9" s="552"/>
      <c r="AA9" s="552"/>
      <c r="AB9" s="552"/>
      <c r="AC9" s="552"/>
      <c r="AD9" s="552"/>
      <c r="AE9" s="552"/>
      <c r="AF9" s="552"/>
      <c r="AG9" s="552"/>
      <c r="AH9" s="552"/>
      <c r="AI9" s="552"/>
      <c r="AJ9" s="552"/>
      <c r="AK9" s="552"/>
      <c r="AL9" s="552"/>
      <c r="AM9" s="552"/>
      <c r="AN9" s="553"/>
      <c r="AO9" s="628"/>
      <c r="AP9" s="565"/>
      <c r="AQ9" s="565"/>
      <c r="AR9" s="565"/>
      <c r="AS9" s="565"/>
      <c r="AT9" s="565"/>
      <c r="AU9" s="565"/>
      <c r="AV9" s="565"/>
      <c r="AW9" s="565"/>
      <c r="AX9" s="566"/>
      <c r="AY9" s="70"/>
      <c r="AZ9" s="70"/>
      <c r="BA9" s="13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3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</row>
    <row r="10" spans="1:84" s="5" customFormat="1" ht="14" customHeight="1" x14ac:dyDescent="0.2">
      <c r="A10" s="70"/>
      <c r="B10" s="629"/>
      <c r="C10" s="630"/>
      <c r="D10" s="630"/>
      <c r="E10" s="630"/>
      <c r="F10" s="630"/>
      <c r="G10" s="630"/>
      <c r="H10" s="630"/>
      <c r="I10" s="630"/>
      <c r="J10" s="630"/>
      <c r="K10" s="630"/>
      <c r="L10" s="630"/>
      <c r="M10" s="630"/>
      <c r="N10" s="630"/>
      <c r="O10" s="630"/>
      <c r="P10" s="630"/>
      <c r="Q10" s="630"/>
      <c r="R10" s="630"/>
      <c r="S10" s="630"/>
      <c r="T10" s="630"/>
      <c r="U10" s="630"/>
      <c r="V10" s="630"/>
      <c r="W10" s="630"/>
      <c r="X10" s="630"/>
      <c r="Y10" s="630"/>
      <c r="Z10" s="630"/>
      <c r="AA10" s="630"/>
      <c r="AB10" s="630"/>
      <c r="AC10" s="630"/>
      <c r="AD10" s="630"/>
      <c r="AE10" s="630"/>
      <c r="AF10" s="630"/>
      <c r="AG10" s="630"/>
      <c r="AH10" s="630"/>
      <c r="AI10" s="630"/>
      <c r="AJ10" s="630"/>
      <c r="AK10" s="630"/>
      <c r="AL10" s="630"/>
      <c r="AM10" s="630"/>
      <c r="AN10" s="631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13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3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</row>
    <row r="11" spans="1:84" s="5" customFormat="1" ht="14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13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3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</row>
    <row r="12" spans="1:84" s="5" customFormat="1" ht="14" customHeight="1" x14ac:dyDescent="0.2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13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3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</row>
    <row r="13" spans="1:84" s="5" customFormat="1" ht="14" customHeight="1" x14ac:dyDescent="0.2">
      <c r="A13" s="70"/>
      <c r="B13" s="548" t="s">
        <v>457</v>
      </c>
      <c r="C13" s="549"/>
      <c r="D13" s="549"/>
      <c r="E13" s="549"/>
      <c r="F13" s="549"/>
      <c r="G13" s="549"/>
      <c r="H13" s="549"/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49"/>
      <c r="AA13" s="549"/>
      <c r="AB13" s="549"/>
      <c r="AC13" s="549"/>
      <c r="AD13" s="549"/>
      <c r="AE13" s="549"/>
      <c r="AF13" s="549"/>
      <c r="AG13" s="549"/>
      <c r="AH13" s="549"/>
      <c r="AI13" s="549"/>
      <c r="AJ13" s="549"/>
      <c r="AK13" s="549"/>
      <c r="AL13" s="549"/>
      <c r="AM13" s="549"/>
      <c r="AN13" s="550"/>
      <c r="AO13" s="554">
        <f>IF(BE16&gt;13,13,BE16)</f>
        <v>0</v>
      </c>
      <c r="AP13" s="555"/>
      <c r="AQ13" s="555"/>
      <c r="AR13" s="555"/>
      <c r="AS13" s="555"/>
      <c r="AT13" s="555"/>
      <c r="AU13" s="555"/>
      <c r="AV13" s="555"/>
      <c r="AW13" s="555"/>
      <c r="AX13" s="556"/>
      <c r="AY13" s="70"/>
      <c r="AZ13" s="70"/>
      <c r="BA13" s="13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3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</row>
    <row r="14" spans="1:84" s="5" customFormat="1" ht="14" customHeight="1" x14ac:dyDescent="0.2">
      <c r="A14" s="70"/>
      <c r="B14" s="551"/>
      <c r="C14" s="552"/>
      <c r="D14" s="552"/>
      <c r="E14" s="552"/>
      <c r="F14" s="552"/>
      <c r="G14" s="552"/>
      <c r="H14" s="552"/>
      <c r="I14" s="552"/>
      <c r="J14" s="552"/>
      <c r="K14" s="552"/>
      <c r="L14" s="552"/>
      <c r="M14" s="552"/>
      <c r="N14" s="552"/>
      <c r="O14" s="552"/>
      <c r="P14" s="552"/>
      <c r="Q14" s="552"/>
      <c r="R14" s="552"/>
      <c r="S14" s="552"/>
      <c r="T14" s="552"/>
      <c r="U14" s="552"/>
      <c r="V14" s="552"/>
      <c r="W14" s="552"/>
      <c r="X14" s="552"/>
      <c r="Y14" s="552"/>
      <c r="Z14" s="552"/>
      <c r="AA14" s="552"/>
      <c r="AB14" s="552"/>
      <c r="AC14" s="552"/>
      <c r="AD14" s="552"/>
      <c r="AE14" s="552"/>
      <c r="AF14" s="552"/>
      <c r="AG14" s="552"/>
      <c r="AH14" s="552"/>
      <c r="AI14" s="552"/>
      <c r="AJ14" s="552"/>
      <c r="AK14" s="552"/>
      <c r="AL14" s="552"/>
      <c r="AM14" s="552"/>
      <c r="AN14" s="553"/>
      <c r="AO14" s="557"/>
      <c r="AP14" s="558"/>
      <c r="AQ14" s="558"/>
      <c r="AR14" s="558"/>
      <c r="AS14" s="558"/>
      <c r="AT14" s="558"/>
      <c r="AU14" s="558"/>
      <c r="AV14" s="558"/>
      <c r="AW14" s="558"/>
      <c r="AX14" s="559"/>
      <c r="AY14" s="70"/>
      <c r="AZ14" s="70"/>
      <c r="BA14" s="132"/>
      <c r="BB14" s="102"/>
      <c r="BC14" s="102"/>
      <c r="BD14" s="102"/>
      <c r="BE14" s="102">
        <f>IF(S20&gt;10,S20-10,0)</f>
        <v>0</v>
      </c>
      <c r="BF14" s="102"/>
      <c r="BG14" s="102"/>
      <c r="BH14" s="102"/>
      <c r="BI14" s="102"/>
      <c r="BJ14" s="102"/>
      <c r="BK14" s="102"/>
      <c r="BL14" s="13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</row>
    <row r="15" spans="1:84" s="5" customFormat="1" ht="14" customHeight="1" x14ac:dyDescent="0.2">
      <c r="A15" s="70"/>
      <c r="B15" s="551"/>
      <c r="C15" s="552"/>
      <c r="D15" s="552"/>
      <c r="E15" s="552"/>
      <c r="F15" s="552"/>
      <c r="G15" s="552"/>
      <c r="H15" s="552"/>
      <c r="I15" s="552"/>
      <c r="J15" s="552"/>
      <c r="K15" s="552"/>
      <c r="L15" s="552"/>
      <c r="M15" s="552"/>
      <c r="N15" s="552"/>
      <c r="O15" s="552"/>
      <c r="P15" s="552"/>
      <c r="Q15" s="552"/>
      <c r="R15" s="552"/>
      <c r="S15" s="552"/>
      <c r="T15" s="552"/>
      <c r="U15" s="552"/>
      <c r="V15" s="552"/>
      <c r="W15" s="552"/>
      <c r="X15" s="552"/>
      <c r="Y15" s="552"/>
      <c r="Z15" s="552"/>
      <c r="AA15" s="552"/>
      <c r="AB15" s="552"/>
      <c r="AC15" s="552"/>
      <c r="AD15" s="552"/>
      <c r="AE15" s="552"/>
      <c r="AF15" s="552"/>
      <c r="AG15" s="552"/>
      <c r="AH15" s="552"/>
      <c r="AI15" s="552"/>
      <c r="AJ15" s="552"/>
      <c r="AK15" s="552"/>
      <c r="AL15" s="552"/>
      <c r="AM15" s="552"/>
      <c r="AN15" s="553"/>
      <c r="AO15" s="560"/>
      <c r="AP15" s="561"/>
      <c r="AQ15" s="561"/>
      <c r="AR15" s="561"/>
      <c r="AS15" s="561"/>
      <c r="AT15" s="561"/>
      <c r="AU15" s="561"/>
      <c r="AV15" s="561"/>
      <c r="AW15" s="561"/>
      <c r="AX15" s="562"/>
      <c r="AY15" s="70"/>
      <c r="AZ15" s="70"/>
      <c r="BA15" s="132"/>
      <c r="BB15" s="102"/>
      <c r="BC15" s="102"/>
      <c r="BD15" s="102"/>
      <c r="BE15" s="102">
        <f>ROUNDDOWN(BE14,0)</f>
        <v>0</v>
      </c>
      <c r="BF15" s="102"/>
      <c r="BG15" s="102"/>
      <c r="BH15" s="102"/>
      <c r="BI15" s="102"/>
      <c r="BJ15" s="102"/>
      <c r="BK15" s="102"/>
      <c r="BL15" s="13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</row>
    <row r="16" spans="1:84" s="5" customFormat="1" ht="14" customHeight="1" x14ac:dyDescent="0.2">
      <c r="A16" s="70"/>
      <c r="B16" s="400" t="s">
        <v>459</v>
      </c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  <c r="N16" s="400"/>
      <c r="O16" s="400"/>
      <c r="P16" s="400"/>
      <c r="Q16" s="400"/>
      <c r="R16" s="400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C16" s="266"/>
      <c r="AD16" s="569" t="s">
        <v>462</v>
      </c>
      <c r="AE16" s="400"/>
      <c r="AF16" s="400"/>
      <c r="AG16" s="400"/>
      <c r="AH16" s="400"/>
      <c r="AI16" s="400"/>
      <c r="AJ16" s="400"/>
      <c r="AK16" s="400"/>
      <c r="AL16" s="400"/>
      <c r="AM16" s="400"/>
      <c r="AN16" s="400"/>
      <c r="AO16" s="563" t="s">
        <v>458</v>
      </c>
      <c r="AP16" s="563"/>
      <c r="AQ16" s="563"/>
      <c r="AR16" s="563"/>
      <c r="AS16" s="563"/>
      <c r="AT16" s="563"/>
      <c r="AU16" s="563"/>
      <c r="AV16" s="563"/>
      <c r="AW16" s="563"/>
      <c r="AX16" s="564"/>
      <c r="AY16" s="70"/>
      <c r="AZ16" s="70"/>
      <c r="BA16" s="132"/>
      <c r="BB16" s="102"/>
      <c r="BC16" s="102"/>
      <c r="BD16" s="102"/>
      <c r="BE16" s="102">
        <f>IF(S20&gt;10,(BE15)*0.5+2,0)</f>
        <v>0</v>
      </c>
      <c r="BF16" s="102"/>
      <c r="BG16" s="102"/>
      <c r="BH16" s="102"/>
      <c r="BI16" s="102"/>
      <c r="BJ16" s="102"/>
      <c r="BK16" s="102"/>
      <c r="BL16" s="13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</row>
    <row r="17" spans="1:84" s="5" customFormat="1" ht="14" customHeight="1" x14ac:dyDescent="0.2">
      <c r="A17" s="70"/>
      <c r="B17" s="400"/>
      <c r="C17" s="400"/>
      <c r="D17" s="400"/>
      <c r="E17" s="400"/>
      <c r="F17" s="400"/>
      <c r="G17" s="400"/>
      <c r="H17" s="400"/>
      <c r="I17" s="400"/>
      <c r="J17" s="400"/>
      <c r="K17" s="400"/>
      <c r="L17" s="400"/>
      <c r="M17" s="400"/>
      <c r="N17" s="400"/>
      <c r="O17" s="400"/>
      <c r="P17" s="400"/>
      <c r="Q17" s="400"/>
      <c r="R17" s="400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569"/>
      <c r="AE17" s="400"/>
      <c r="AF17" s="400"/>
      <c r="AG17" s="400"/>
      <c r="AH17" s="400"/>
      <c r="AI17" s="400"/>
      <c r="AJ17" s="400"/>
      <c r="AK17" s="400"/>
      <c r="AL17" s="400"/>
      <c r="AM17" s="400"/>
      <c r="AN17" s="400"/>
      <c r="AO17" s="565"/>
      <c r="AP17" s="565"/>
      <c r="AQ17" s="565"/>
      <c r="AR17" s="565"/>
      <c r="AS17" s="565"/>
      <c r="AT17" s="565"/>
      <c r="AU17" s="565"/>
      <c r="AV17" s="565"/>
      <c r="AW17" s="565"/>
      <c r="AX17" s="566"/>
      <c r="AY17" s="70"/>
      <c r="AZ17" s="70"/>
      <c r="BA17" s="13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3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</row>
    <row r="18" spans="1:84" s="5" customFormat="1" ht="14" customHeight="1" x14ac:dyDescent="0.2">
      <c r="A18" s="70"/>
      <c r="B18" s="399" t="s">
        <v>460</v>
      </c>
      <c r="C18" s="399"/>
      <c r="D18" s="399"/>
      <c r="E18" s="399"/>
      <c r="F18" s="399"/>
      <c r="G18" s="399"/>
      <c r="H18" s="399"/>
      <c r="I18" s="399"/>
      <c r="J18" s="399"/>
      <c r="K18" s="399"/>
      <c r="L18" s="399"/>
      <c r="M18" s="399"/>
      <c r="N18" s="399"/>
      <c r="O18" s="399"/>
      <c r="P18" s="399"/>
      <c r="Q18" s="399"/>
      <c r="R18" s="399"/>
      <c r="S18" s="567">
        <f>'Produzione Standard'!AQ100</f>
        <v>0</v>
      </c>
      <c r="T18" s="568"/>
      <c r="U18" s="568"/>
      <c r="V18" s="568"/>
      <c r="W18" s="568"/>
      <c r="X18" s="568"/>
      <c r="Y18" s="568"/>
      <c r="Z18" s="568"/>
      <c r="AA18" s="568"/>
      <c r="AB18" s="568"/>
      <c r="AC18" s="568"/>
      <c r="AD18" s="569"/>
      <c r="AE18" s="400"/>
      <c r="AF18" s="400"/>
      <c r="AG18" s="400"/>
      <c r="AH18" s="400"/>
      <c r="AI18" s="400"/>
      <c r="AJ18" s="400"/>
      <c r="AK18" s="400"/>
      <c r="AL18" s="400"/>
      <c r="AM18" s="400"/>
      <c r="AN18" s="40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13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3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</row>
    <row r="19" spans="1:84" s="5" customFormat="1" ht="14" customHeight="1" x14ac:dyDescent="0.2">
      <c r="A19" s="70"/>
      <c r="B19" s="399"/>
      <c r="C19" s="399"/>
      <c r="D19" s="399"/>
      <c r="E19" s="399"/>
      <c r="F19" s="399"/>
      <c r="G19" s="399"/>
      <c r="H19" s="399"/>
      <c r="I19" s="399"/>
      <c r="J19" s="399"/>
      <c r="K19" s="399"/>
      <c r="L19" s="399"/>
      <c r="M19" s="399"/>
      <c r="N19" s="399"/>
      <c r="O19" s="399"/>
      <c r="P19" s="399"/>
      <c r="Q19" s="399"/>
      <c r="R19" s="399"/>
      <c r="S19" s="568"/>
      <c r="T19" s="568"/>
      <c r="U19" s="568"/>
      <c r="V19" s="568"/>
      <c r="W19" s="568"/>
      <c r="X19" s="568"/>
      <c r="Y19" s="568"/>
      <c r="Z19" s="568"/>
      <c r="AA19" s="568"/>
      <c r="AB19" s="568"/>
      <c r="AC19" s="568"/>
      <c r="AD19" s="569"/>
      <c r="AE19" s="400"/>
      <c r="AF19" s="400"/>
      <c r="AG19" s="400"/>
      <c r="AH19" s="400"/>
      <c r="AI19" s="400"/>
      <c r="AJ19" s="400"/>
      <c r="AK19" s="400"/>
      <c r="AL19" s="400"/>
      <c r="AM19" s="400"/>
      <c r="AN19" s="40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13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3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</row>
    <row r="20" spans="1:84" s="5" customFormat="1" ht="14" customHeight="1" x14ac:dyDescent="0.2">
      <c r="A20" s="70"/>
      <c r="B20" s="399" t="s">
        <v>461</v>
      </c>
      <c r="C20" s="399"/>
      <c r="D20" s="399"/>
      <c r="E20" s="399"/>
      <c r="F20" s="399"/>
      <c r="G20" s="399"/>
      <c r="H20" s="399"/>
      <c r="I20" s="399"/>
      <c r="J20" s="399"/>
      <c r="K20" s="399"/>
      <c r="L20" s="399"/>
      <c r="M20" s="399"/>
      <c r="N20" s="399"/>
      <c r="O20" s="399"/>
      <c r="P20" s="399"/>
      <c r="Q20" s="399"/>
      <c r="R20" s="399"/>
      <c r="S20" s="568">
        <f>IFERROR(S16/S18*100,0)</f>
        <v>0</v>
      </c>
      <c r="T20" s="568"/>
      <c r="U20" s="568"/>
      <c r="V20" s="568"/>
      <c r="W20" s="568"/>
      <c r="X20" s="568"/>
      <c r="Y20" s="568"/>
      <c r="Z20" s="568"/>
      <c r="AA20" s="568"/>
      <c r="AB20" s="568"/>
      <c r="AC20" s="568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13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3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</row>
    <row r="21" spans="1:84" s="5" customFormat="1" ht="14" customHeight="1" x14ac:dyDescent="0.2">
      <c r="A21" s="70"/>
      <c r="B21" s="399"/>
      <c r="C21" s="399"/>
      <c r="D21" s="399"/>
      <c r="E21" s="399"/>
      <c r="F21" s="399"/>
      <c r="G21" s="399"/>
      <c r="H21" s="399"/>
      <c r="I21" s="399"/>
      <c r="J21" s="399"/>
      <c r="K21" s="399"/>
      <c r="L21" s="399"/>
      <c r="M21" s="399"/>
      <c r="N21" s="399"/>
      <c r="O21" s="399"/>
      <c r="P21" s="399"/>
      <c r="Q21" s="399"/>
      <c r="R21" s="399"/>
      <c r="S21" s="568"/>
      <c r="T21" s="568"/>
      <c r="U21" s="568"/>
      <c r="V21" s="568"/>
      <c r="W21" s="568"/>
      <c r="X21" s="568"/>
      <c r="Y21" s="568"/>
      <c r="Z21" s="568"/>
      <c r="AA21" s="568"/>
      <c r="AB21" s="568"/>
      <c r="AC21" s="568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13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3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  <c r="CD21" s="102"/>
      <c r="CE21" s="102"/>
      <c r="CF21" s="102"/>
    </row>
    <row r="22" spans="1:84" s="5" customFormat="1" ht="14" customHeight="1" x14ac:dyDescent="0.2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13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3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</row>
    <row r="23" spans="1:84" s="5" customFormat="1" ht="14" customHeight="1" x14ac:dyDescent="0.2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13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3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</row>
    <row r="24" spans="1:84" s="5" customFormat="1" ht="14" customHeight="1" x14ac:dyDescent="0.2">
      <c r="A24" s="70"/>
      <c r="B24" s="647" t="s">
        <v>277</v>
      </c>
      <c r="C24" s="648"/>
      <c r="D24" s="648"/>
      <c r="E24" s="648"/>
      <c r="F24" s="648"/>
      <c r="G24" s="648"/>
      <c r="H24" s="648"/>
      <c r="I24" s="648"/>
      <c r="J24" s="648"/>
      <c r="K24" s="648"/>
      <c r="L24" s="648"/>
      <c r="M24" s="648"/>
      <c r="N24" s="648"/>
      <c r="O24" s="648"/>
      <c r="P24" s="648"/>
      <c r="Q24" s="648"/>
      <c r="R24" s="648"/>
      <c r="S24" s="648"/>
      <c r="T24" s="648"/>
      <c r="U24" s="648"/>
      <c r="V24" s="648"/>
      <c r="W24" s="648"/>
      <c r="X24" s="648"/>
      <c r="Y24" s="648"/>
      <c r="Z24" s="648"/>
      <c r="AA24" s="648"/>
      <c r="AB24" s="648"/>
      <c r="AC24" s="648"/>
      <c r="AD24" s="648"/>
      <c r="AE24" s="648"/>
      <c r="AF24" s="648"/>
      <c r="AG24" s="648"/>
      <c r="AH24" s="648"/>
      <c r="AI24" s="648"/>
      <c r="AJ24" s="648"/>
      <c r="AK24" s="648"/>
      <c r="AL24" s="648"/>
      <c r="AM24" s="648"/>
      <c r="AN24" s="648"/>
      <c r="AO24" s="648"/>
      <c r="AP24" s="648"/>
      <c r="AQ24" s="648"/>
      <c r="AR24" s="648"/>
      <c r="AS24" s="649"/>
      <c r="AT24" s="638">
        <f>IF(BE28&gt;10,10,BE28)</f>
        <v>0</v>
      </c>
      <c r="AU24" s="639"/>
      <c r="AV24" s="639"/>
      <c r="AW24" s="639"/>
      <c r="AX24" s="640"/>
      <c r="AY24" s="70"/>
      <c r="AZ24" s="70"/>
      <c r="BA24" s="13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3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2"/>
      <c r="CC24" s="102"/>
      <c r="CD24" s="102"/>
      <c r="CE24" s="102"/>
      <c r="CF24" s="102"/>
    </row>
    <row r="25" spans="1:84" s="5" customFormat="1" ht="14" customHeight="1" x14ac:dyDescent="0.2">
      <c r="A25" s="70"/>
      <c r="B25" s="650"/>
      <c r="C25" s="651"/>
      <c r="D25" s="651"/>
      <c r="E25" s="651"/>
      <c r="F25" s="651"/>
      <c r="G25" s="651"/>
      <c r="H25" s="651"/>
      <c r="I25" s="651"/>
      <c r="J25" s="651"/>
      <c r="K25" s="651"/>
      <c r="L25" s="651"/>
      <c r="M25" s="651"/>
      <c r="N25" s="651"/>
      <c r="O25" s="651"/>
      <c r="P25" s="651"/>
      <c r="Q25" s="651"/>
      <c r="R25" s="651"/>
      <c r="S25" s="651"/>
      <c r="T25" s="651"/>
      <c r="U25" s="651"/>
      <c r="V25" s="651"/>
      <c r="W25" s="651"/>
      <c r="X25" s="651"/>
      <c r="Y25" s="651"/>
      <c r="Z25" s="651"/>
      <c r="AA25" s="651"/>
      <c r="AB25" s="651"/>
      <c r="AC25" s="651"/>
      <c r="AD25" s="651"/>
      <c r="AE25" s="651"/>
      <c r="AF25" s="651"/>
      <c r="AG25" s="651"/>
      <c r="AH25" s="651"/>
      <c r="AI25" s="651"/>
      <c r="AJ25" s="651"/>
      <c r="AK25" s="651"/>
      <c r="AL25" s="651"/>
      <c r="AM25" s="651"/>
      <c r="AN25" s="651"/>
      <c r="AO25" s="651"/>
      <c r="AP25" s="651"/>
      <c r="AQ25" s="651"/>
      <c r="AR25" s="651"/>
      <c r="AS25" s="652"/>
      <c r="AT25" s="641"/>
      <c r="AU25" s="642"/>
      <c r="AV25" s="642"/>
      <c r="AW25" s="642"/>
      <c r="AX25" s="643"/>
      <c r="AY25" s="70"/>
      <c r="AZ25" s="70"/>
      <c r="BA25" s="13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3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</row>
    <row r="26" spans="1:84" s="5" customFormat="1" ht="14" customHeight="1" x14ac:dyDescent="0.2">
      <c r="A26" s="70"/>
      <c r="B26" s="650"/>
      <c r="C26" s="651"/>
      <c r="D26" s="651"/>
      <c r="E26" s="651"/>
      <c r="F26" s="651"/>
      <c r="G26" s="651"/>
      <c r="H26" s="651"/>
      <c r="I26" s="651"/>
      <c r="J26" s="651"/>
      <c r="K26" s="651"/>
      <c r="L26" s="651"/>
      <c r="M26" s="651"/>
      <c r="N26" s="651"/>
      <c r="O26" s="651"/>
      <c r="P26" s="651"/>
      <c r="Q26" s="651"/>
      <c r="R26" s="651"/>
      <c r="S26" s="651"/>
      <c r="T26" s="651"/>
      <c r="U26" s="651"/>
      <c r="V26" s="651"/>
      <c r="W26" s="651"/>
      <c r="X26" s="651"/>
      <c r="Y26" s="651"/>
      <c r="Z26" s="651"/>
      <c r="AA26" s="651"/>
      <c r="AB26" s="651"/>
      <c r="AC26" s="651"/>
      <c r="AD26" s="651"/>
      <c r="AE26" s="651"/>
      <c r="AF26" s="651"/>
      <c r="AG26" s="651"/>
      <c r="AH26" s="651"/>
      <c r="AI26" s="651"/>
      <c r="AJ26" s="651"/>
      <c r="AK26" s="651"/>
      <c r="AL26" s="651"/>
      <c r="AM26" s="651"/>
      <c r="AN26" s="651"/>
      <c r="AO26" s="651"/>
      <c r="AP26" s="651"/>
      <c r="AQ26" s="651"/>
      <c r="AR26" s="651"/>
      <c r="AS26" s="652"/>
      <c r="AT26" s="644"/>
      <c r="AU26" s="645"/>
      <c r="AV26" s="645"/>
      <c r="AW26" s="645"/>
      <c r="AX26" s="646"/>
      <c r="AY26" s="70"/>
      <c r="AZ26" s="70"/>
      <c r="BA26" s="132"/>
      <c r="BB26" s="102"/>
      <c r="BC26" s="102"/>
      <c r="BD26" s="102"/>
      <c r="BE26" s="102">
        <f>IF(P28&gt;=10,ROUNDDOWN((P28-10),0),0)</f>
        <v>0</v>
      </c>
      <c r="BF26" s="102"/>
      <c r="BG26" s="102"/>
      <c r="BH26" s="102"/>
      <c r="BI26" s="102"/>
      <c r="BJ26" s="102"/>
      <c r="BK26" s="102"/>
      <c r="BL26" s="13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2"/>
      <c r="CA26" s="102"/>
      <c r="CB26" s="102"/>
      <c r="CC26" s="102"/>
      <c r="CD26" s="102"/>
      <c r="CE26" s="102"/>
      <c r="CF26" s="102"/>
    </row>
    <row r="27" spans="1:84" s="5" customFormat="1" ht="14" customHeight="1" x14ac:dyDescent="0.2">
      <c r="A27" s="70"/>
      <c r="B27" s="653"/>
      <c r="C27" s="654"/>
      <c r="D27" s="654"/>
      <c r="E27" s="654"/>
      <c r="F27" s="654"/>
      <c r="G27" s="654"/>
      <c r="H27" s="654"/>
      <c r="I27" s="654"/>
      <c r="J27" s="654"/>
      <c r="K27" s="654"/>
      <c r="L27" s="654"/>
      <c r="M27" s="654"/>
      <c r="N27" s="654"/>
      <c r="O27" s="654"/>
      <c r="P27" s="654"/>
      <c r="Q27" s="654"/>
      <c r="R27" s="654"/>
      <c r="S27" s="654"/>
      <c r="T27" s="654"/>
      <c r="U27" s="654"/>
      <c r="V27" s="654"/>
      <c r="W27" s="654"/>
      <c r="X27" s="654"/>
      <c r="Y27" s="654"/>
      <c r="Z27" s="654"/>
      <c r="AA27" s="654"/>
      <c r="AB27" s="654"/>
      <c r="AC27" s="654"/>
      <c r="AD27" s="654"/>
      <c r="AE27" s="654"/>
      <c r="AF27" s="654"/>
      <c r="AG27" s="654"/>
      <c r="AH27" s="654"/>
      <c r="AI27" s="654"/>
      <c r="AJ27" s="654"/>
      <c r="AK27" s="654"/>
      <c r="AL27" s="654"/>
      <c r="AM27" s="654"/>
      <c r="AN27" s="654"/>
      <c r="AO27" s="654"/>
      <c r="AP27" s="654"/>
      <c r="AQ27" s="654"/>
      <c r="AR27" s="654"/>
      <c r="AS27" s="655"/>
      <c r="AT27" s="627" t="s">
        <v>276</v>
      </c>
      <c r="AU27" s="563"/>
      <c r="AV27" s="563"/>
      <c r="AW27" s="563"/>
      <c r="AX27" s="564"/>
      <c r="AY27" s="70"/>
      <c r="AZ27" s="123"/>
      <c r="BA27" s="13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3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</row>
    <row r="28" spans="1:84" s="5" customFormat="1" ht="14" customHeight="1" x14ac:dyDescent="0.2">
      <c r="A28" s="70"/>
      <c r="B28" s="571" t="s">
        <v>374</v>
      </c>
      <c r="C28" s="373"/>
      <c r="D28" s="373"/>
      <c r="E28" s="373"/>
      <c r="F28" s="373"/>
      <c r="G28" s="373"/>
      <c r="H28" s="373"/>
      <c r="I28" s="373"/>
      <c r="J28" s="373"/>
      <c r="K28" s="373"/>
      <c r="L28" s="373"/>
      <c r="M28" s="373"/>
      <c r="N28" s="373"/>
      <c r="O28" s="374"/>
      <c r="P28" s="621">
        <f>'Produzione Standard'!G120</f>
        <v>0</v>
      </c>
      <c r="Q28" s="622"/>
      <c r="R28" s="622"/>
      <c r="S28" s="622"/>
      <c r="T28" s="622"/>
      <c r="U28" s="622"/>
      <c r="V28" s="622"/>
      <c r="W28" s="622"/>
      <c r="X28" s="622"/>
      <c r="Y28" s="623"/>
      <c r="Z28" s="632" t="s">
        <v>409</v>
      </c>
      <c r="AA28" s="633"/>
      <c r="AB28" s="633"/>
      <c r="AC28" s="633"/>
      <c r="AD28" s="633"/>
      <c r="AE28" s="633"/>
      <c r="AF28" s="633"/>
      <c r="AG28" s="633"/>
      <c r="AH28" s="633"/>
      <c r="AI28" s="633"/>
      <c r="AJ28" s="633"/>
      <c r="AK28" s="633"/>
      <c r="AL28" s="633"/>
      <c r="AM28" s="633"/>
      <c r="AN28" s="633"/>
      <c r="AO28" s="633"/>
      <c r="AP28" s="633"/>
      <c r="AQ28" s="633"/>
      <c r="AR28" s="633"/>
      <c r="AS28" s="634"/>
      <c r="AT28" s="628"/>
      <c r="AU28" s="565"/>
      <c r="AV28" s="565"/>
      <c r="AW28" s="565"/>
      <c r="AX28" s="566"/>
      <c r="AY28" s="70"/>
      <c r="AZ28" s="70"/>
      <c r="BA28" s="132"/>
      <c r="BB28" s="102"/>
      <c r="BC28" s="102"/>
      <c r="BD28" s="102"/>
      <c r="BE28" s="102">
        <f>IF(BE26=0,0,2+(BE26*0.5))</f>
        <v>0</v>
      </c>
      <c r="BF28" s="102"/>
      <c r="BG28" s="102"/>
      <c r="BH28" s="102"/>
      <c r="BI28" s="102"/>
      <c r="BJ28" s="102"/>
      <c r="BK28" s="102"/>
      <c r="BL28" s="13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</row>
    <row r="29" spans="1:84" s="5" customFormat="1" ht="14" customHeight="1" x14ac:dyDescent="0.2">
      <c r="A29" s="70"/>
      <c r="B29" s="572"/>
      <c r="C29" s="377"/>
      <c r="D29" s="377"/>
      <c r="E29" s="377"/>
      <c r="F29" s="377"/>
      <c r="G29" s="377"/>
      <c r="H29" s="377"/>
      <c r="I29" s="377"/>
      <c r="J29" s="377"/>
      <c r="K29" s="377"/>
      <c r="L29" s="377"/>
      <c r="M29" s="377"/>
      <c r="N29" s="377"/>
      <c r="O29" s="378"/>
      <c r="P29" s="624"/>
      <c r="Q29" s="625"/>
      <c r="R29" s="625"/>
      <c r="S29" s="625"/>
      <c r="T29" s="625"/>
      <c r="U29" s="625"/>
      <c r="V29" s="625"/>
      <c r="W29" s="625"/>
      <c r="X29" s="625"/>
      <c r="Y29" s="626"/>
      <c r="Z29" s="635"/>
      <c r="AA29" s="636"/>
      <c r="AB29" s="636"/>
      <c r="AC29" s="636"/>
      <c r="AD29" s="636"/>
      <c r="AE29" s="636"/>
      <c r="AF29" s="636"/>
      <c r="AG29" s="636"/>
      <c r="AH29" s="636"/>
      <c r="AI29" s="636"/>
      <c r="AJ29" s="636"/>
      <c r="AK29" s="636"/>
      <c r="AL29" s="636"/>
      <c r="AM29" s="636"/>
      <c r="AN29" s="636"/>
      <c r="AO29" s="636"/>
      <c r="AP29" s="636"/>
      <c r="AQ29" s="636"/>
      <c r="AR29" s="636"/>
      <c r="AS29" s="637"/>
      <c r="AT29" s="70"/>
      <c r="AU29" s="70"/>
      <c r="AV29" s="70"/>
      <c r="AW29" s="70"/>
      <c r="AX29" s="70"/>
      <c r="AY29" s="70"/>
      <c r="AZ29" s="70"/>
      <c r="BA29" s="13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3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02"/>
      <c r="CF29" s="102"/>
    </row>
    <row r="30" spans="1:84" s="5" customFormat="1" ht="14" customHeight="1" x14ac:dyDescent="0.2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13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3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</row>
    <row r="31" spans="1:84" s="5" customFormat="1" ht="14" customHeight="1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13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3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</row>
    <row r="32" spans="1:84" s="5" customFormat="1" ht="14" customHeight="1" x14ac:dyDescent="0.2">
      <c r="A32" s="70"/>
      <c r="B32" s="573" t="s">
        <v>278</v>
      </c>
      <c r="C32" s="573"/>
      <c r="D32" s="573"/>
      <c r="E32" s="573"/>
      <c r="F32" s="573"/>
      <c r="G32" s="573"/>
      <c r="H32" s="573"/>
      <c r="I32" s="573"/>
      <c r="J32" s="573"/>
      <c r="K32" s="573"/>
      <c r="L32" s="573"/>
      <c r="M32" s="573"/>
      <c r="N32" s="573"/>
      <c r="O32" s="573"/>
      <c r="P32" s="573"/>
      <c r="Q32" s="573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3"/>
      <c r="AF32" s="573"/>
      <c r="AG32" s="573"/>
      <c r="AH32" s="573"/>
      <c r="AI32" s="573"/>
      <c r="AJ32" s="573"/>
      <c r="AK32" s="573"/>
      <c r="AL32" s="573"/>
      <c r="AM32" s="573"/>
      <c r="AN32" s="573"/>
      <c r="AO32" s="573"/>
      <c r="AP32" s="573"/>
      <c r="AQ32" s="573"/>
      <c r="AR32" s="573"/>
      <c r="AS32" s="567">
        <f>IF(R39=0,0,IF(R39&gt;=50%,10,5))</f>
        <v>0</v>
      </c>
      <c r="AT32" s="567"/>
      <c r="AU32" s="567"/>
      <c r="AV32" s="567"/>
      <c r="AW32" s="567"/>
      <c r="AX32" s="567"/>
      <c r="AY32" s="70"/>
      <c r="AZ32" s="70"/>
      <c r="BA32" s="13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3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</row>
    <row r="33" spans="1:84" s="5" customFormat="1" ht="14" customHeight="1" x14ac:dyDescent="0.2">
      <c r="A33" s="70"/>
      <c r="B33" s="573"/>
      <c r="C33" s="573"/>
      <c r="D33" s="573"/>
      <c r="E33" s="573"/>
      <c r="F33" s="573"/>
      <c r="G33" s="573"/>
      <c r="H33" s="573"/>
      <c r="I33" s="573"/>
      <c r="J33" s="573"/>
      <c r="K33" s="573"/>
      <c r="L33" s="573"/>
      <c r="M33" s="573"/>
      <c r="N33" s="573"/>
      <c r="O33" s="573"/>
      <c r="P33" s="573"/>
      <c r="Q33" s="573"/>
      <c r="R33" s="573"/>
      <c r="S33" s="573"/>
      <c r="T33" s="573"/>
      <c r="U33" s="573"/>
      <c r="V33" s="573"/>
      <c r="W33" s="573"/>
      <c r="X33" s="573"/>
      <c r="Y33" s="573"/>
      <c r="Z33" s="573"/>
      <c r="AA33" s="573"/>
      <c r="AB33" s="573"/>
      <c r="AC33" s="573"/>
      <c r="AD33" s="573"/>
      <c r="AE33" s="573"/>
      <c r="AF33" s="573"/>
      <c r="AG33" s="573"/>
      <c r="AH33" s="573"/>
      <c r="AI33" s="573"/>
      <c r="AJ33" s="573"/>
      <c r="AK33" s="573"/>
      <c r="AL33" s="573"/>
      <c r="AM33" s="573"/>
      <c r="AN33" s="573"/>
      <c r="AO33" s="573"/>
      <c r="AP33" s="573"/>
      <c r="AQ33" s="573"/>
      <c r="AR33" s="573"/>
      <c r="AS33" s="567"/>
      <c r="AT33" s="567"/>
      <c r="AU33" s="567"/>
      <c r="AV33" s="567"/>
      <c r="AW33" s="567"/>
      <c r="AX33" s="567"/>
      <c r="AY33" s="70"/>
      <c r="AZ33" s="70"/>
      <c r="BA33" s="13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3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</row>
    <row r="34" spans="1:84" s="5" customFormat="1" ht="14" customHeight="1" x14ac:dyDescent="0.2">
      <c r="A34" s="70"/>
      <c r="B34" s="573"/>
      <c r="C34" s="573"/>
      <c r="D34" s="573"/>
      <c r="E34" s="573"/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  <c r="AF34" s="573"/>
      <c r="AG34" s="573"/>
      <c r="AH34" s="573"/>
      <c r="AI34" s="573"/>
      <c r="AJ34" s="573"/>
      <c r="AK34" s="573"/>
      <c r="AL34" s="573"/>
      <c r="AM34" s="573"/>
      <c r="AN34" s="573"/>
      <c r="AO34" s="573"/>
      <c r="AP34" s="573"/>
      <c r="AQ34" s="573"/>
      <c r="AR34" s="573"/>
      <c r="AS34" s="567"/>
      <c r="AT34" s="567"/>
      <c r="AU34" s="567"/>
      <c r="AV34" s="567"/>
      <c r="AW34" s="567"/>
      <c r="AX34" s="567"/>
      <c r="AY34" s="70"/>
      <c r="AZ34" s="70"/>
      <c r="BA34" s="13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3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</row>
    <row r="35" spans="1:84" s="5" customFormat="1" ht="14" customHeight="1" x14ac:dyDescent="0.15">
      <c r="A35" s="129"/>
      <c r="B35" s="571" t="s">
        <v>401</v>
      </c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4"/>
      <c r="R35" s="574">
        <f>'Produzione Standard'!AH100</f>
        <v>0</v>
      </c>
      <c r="S35" s="575"/>
      <c r="T35" s="575"/>
      <c r="U35" s="575"/>
      <c r="V35" s="575"/>
      <c r="W35" s="576"/>
      <c r="X35" s="592" t="s">
        <v>338</v>
      </c>
      <c r="Y35" s="593"/>
      <c r="Z35" s="593"/>
      <c r="AA35" s="593"/>
      <c r="AB35" s="593"/>
      <c r="AC35" s="593"/>
      <c r="AD35" s="593"/>
      <c r="AE35" s="593"/>
      <c r="AF35" s="593"/>
      <c r="AG35" s="593"/>
      <c r="AH35" s="593"/>
      <c r="AI35" s="593"/>
      <c r="AJ35" s="593"/>
      <c r="AK35" s="593"/>
      <c r="AL35" s="593"/>
      <c r="AM35" s="593"/>
      <c r="AN35" s="593"/>
      <c r="AO35" s="593"/>
      <c r="AP35" s="593"/>
      <c r="AQ35" s="593"/>
      <c r="AR35" s="594"/>
      <c r="AS35" s="613" t="s">
        <v>276</v>
      </c>
      <c r="AT35" s="614"/>
      <c r="AU35" s="614"/>
      <c r="AV35" s="614"/>
      <c r="AW35" s="614"/>
      <c r="AX35" s="615"/>
      <c r="AY35" s="70"/>
      <c r="AZ35" s="70"/>
      <c r="BA35" s="13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3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</row>
    <row r="36" spans="1:84" s="5" customFormat="1" ht="14" customHeight="1" x14ac:dyDescent="0.15">
      <c r="A36" s="129"/>
      <c r="B36" s="572"/>
      <c r="C36" s="377"/>
      <c r="D36" s="377"/>
      <c r="E36" s="377"/>
      <c r="F36" s="377"/>
      <c r="G36" s="377"/>
      <c r="H36" s="377"/>
      <c r="I36" s="377"/>
      <c r="J36" s="377"/>
      <c r="K36" s="377"/>
      <c r="L36" s="377"/>
      <c r="M36" s="377"/>
      <c r="N36" s="377"/>
      <c r="O36" s="377"/>
      <c r="P36" s="377"/>
      <c r="Q36" s="378"/>
      <c r="R36" s="577"/>
      <c r="S36" s="578"/>
      <c r="T36" s="578"/>
      <c r="U36" s="578"/>
      <c r="V36" s="578"/>
      <c r="W36" s="579"/>
      <c r="X36" s="595"/>
      <c r="Y36" s="596"/>
      <c r="Z36" s="596"/>
      <c r="AA36" s="596"/>
      <c r="AB36" s="596"/>
      <c r="AC36" s="596"/>
      <c r="AD36" s="596"/>
      <c r="AE36" s="596"/>
      <c r="AF36" s="596"/>
      <c r="AG36" s="596"/>
      <c r="AH36" s="596"/>
      <c r="AI36" s="596"/>
      <c r="AJ36" s="596"/>
      <c r="AK36" s="596"/>
      <c r="AL36" s="596"/>
      <c r="AM36" s="596"/>
      <c r="AN36" s="596"/>
      <c r="AO36" s="596"/>
      <c r="AP36" s="596"/>
      <c r="AQ36" s="596"/>
      <c r="AR36" s="597"/>
      <c r="AS36" s="616"/>
      <c r="AT36" s="617"/>
      <c r="AU36" s="617"/>
      <c r="AV36" s="617"/>
      <c r="AW36" s="617"/>
      <c r="AX36" s="618"/>
      <c r="AY36" s="70"/>
      <c r="AZ36" s="70"/>
      <c r="BA36" s="13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3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</row>
    <row r="37" spans="1:84" s="5" customFormat="1" ht="14" customHeight="1" x14ac:dyDescent="0.15">
      <c r="A37" s="129"/>
      <c r="B37" s="571" t="s">
        <v>314</v>
      </c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4"/>
      <c r="R37" s="580">
        <v>0</v>
      </c>
      <c r="S37" s="581"/>
      <c r="T37" s="581"/>
      <c r="U37" s="581"/>
      <c r="V37" s="581"/>
      <c r="W37" s="582"/>
      <c r="X37" s="595"/>
      <c r="Y37" s="596"/>
      <c r="Z37" s="596"/>
      <c r="AA37" s="596"/>
      <c r="AB37" s="596"/>
      <c r="AC37" s="596"/>
      <c r="AD37" s="596"/>
      <c r="AE37" s="596"/>
      <c r="AF37" s="596"/>
      <c r="AG37" s="596"/>
      <c r="AH37" s="596"/>
      <c r="AI37" s="596"/>
      <c r="AJ37" s="596"/>
      <c r="AK37" s="596"/>
      <c r="AL37" s="596"/>
      <c r="AM37" s="596"/>
      <c r="AN37" s="596"/>
      <c r="AO37" s="596"/>
      <c r="AP37" s="596"/>
      <c r="AQ37" s="596"/>
      <c r="AR37" s="597"/>
      <c r="AS37" s="70"/>
      <c r="AT37" s="70"/>
      <c r="AU37" s="70"/>
      <c r="AV37" s="70"/>
      <c r="AW37" s="70"/>
      <c r="AX37" s="70"/>
      <c r="AY37" s="70"/>
      <c r="AZ37" s="70"/>
      <c r="BA37" s="13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3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</row>
    <row r="38" spans="1:84" s="5" customFormat="1" ht="14" customHeight="1" x14ac:dyDescent="0.15">
      <c r="A38" s="129"/>
      <c r="B38" s="572"/>
      <c r="C38" s="377"/>
      <c r="D38" s="377"/>
      <c r="E38" s="377"/>
      <c r="F38" s="377"/>
      <c r="G38" s="377"/>
      <c r="H38" s="377"/>
      <c r="I38" s="377"/>
      <c r="J38" s="377"/>
      <c r="K38" s="377"/>
      <c r="L38" s="377"/>
      <c r="M38" s="377"/>
      <c r="N38" s="377"/>
      <c r="O38" s="377"/>
      <c r="P38" s="377"/>
      <c r="Q38" s="378"/>
      <c r="R38" s="583"/>
      <c r="S38" s="584"/>
      <c r="T38" s="584"/>
      <c r="U38" s="584"/>
      <c r="V38" s="584"/>
      <c r="W38" s="585"/>
      <c r="X38" s="595"/>
      <c r="Y38" s="596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6"/>
      <c r="AN38" s="596"/>
      <c r="AO38" s="596"/>
      <c r="AP38" s="596"/>
      <c r="AQ38" s="596"/>
      <c r="AR38" s="597"/>
      <c r="AS38" s="70"/>
      <c r="AT38" s="70"/>
      <c r="AU38" s="70"/>
      <c r="AV38" s="70"/>
      <c r="AW38" s="70"/>
      <c r="AX38" s="70"/>
      <c r="AY38" s="70"/>
      <c r="AZ38" s="70"/>
      <c r="BA38" s="13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3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</row>
    <row r="39" spans="1:84" s="5" customFormat="1" ht="14" customHeight="1" x14ac:dyDescent="0.15">
      <c r="A39" s="129"/>
      <c r="B39" s="571" t="s">
        <v>279</v>
      </c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4"/>
      <c r="R39" s="586">
        <f>IF(R35=0,0,R37/R35)</f>
        <v>0</v>
      </c>
      <c r="S39" s="587"/>
      <c r="T39" s="587"/>
      <c r="U39" s="587"/>
      <c r="V39" s="587"/>
      <c r="W39" s="588"/>
      <c r="X39" s="595"/>
      <c r="Y39" s="596"/>
      <c r="Z39" s="596"/>
      <c r="AA39" s="596"/>
      <c r="AB39" s="596"/>
      <c r="AC39" s="596"/>
      <c r="AD39" s="596"/>
      <c r="AE39" s="596"/>
      <c r="AF39" s="596"/>
      <c r="AG39" s="596"/>
      <c r="AH39" s="596"/>
      <c r="AI39" s="596"/>
      <c r="AJ39" s="596"/>
      <c r="AK39" s="596"/>
      <c r="AL39" s="596"/>
      <c r="AM39" s="596"/>
      <c r="AN39" s="596"/>
      <c r="AO39" s="596"/>
      <c r="AP39" s="596"/>
      <c r="AQ39" s="596"/>
      <c r="AR39" s="597"/>
      <c r="AS39" s="70"/>
      <c r="AT39" s="70"/>
      <c r="AU39" s="70"/>
      <c r="AV39" s="70"/>
      <c r="AW39" s="70"/>
      <c r="AX39" s="70"/>
      <c r="AY39" s="70"/>
      <c r="AZ39" s="70"/>
      <c r="BA39" s="13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3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</row>
    <row r="40" spans="1:84" s="5" customFormat="1" ht="14" customHeight="1" x14ac:dyDescent="0.2">
      <c r="A40" s="70"/>
      <c r="B40" s="572"/>
      <c r="C40" s="377"/>
      <c r="D40" s="377"/>
      <c r="E40" s="377"/>
      <c r="F40" s="377"/>
      <c r="G40" s="377"/>
      <c r="H40" s="377"/>
      <c r="I40" s="377"/>
      <c r="J40" s="377"/>
      <c r="K40" s="377"/>
      <c r="L40" s="377"/>
      <c r="M40" s="377"/>
      <c r="N40" s="377"/>
      <c r="O40" s="377"/>
      <c r="P40" s="377"/>
      <c r="Q40" s="378"/>
      <c r="R40" s="589"/>
      <c r="S40" s="590"/>
      <c r="T40" s="590"/>
      <c r="U40" s="590"/>
      <c r="V40" s="590"/>
      <c r="W40" s="591"/>
      <c r="X40" s="598"/>
      <c r="Y40" s="599"/>
      <c r="Z40" s="599"/>
      <c r="AA40" s="599"/>
      <c r="AB40" s="599"/>
      <c r="AC40" s="599"/>
      <c r="AD40" s="599"/>
      <c r="AE40" s="599"/>
      <c r="AF40" s="599"/>
      <c r="AG40" s="599"/>
      <c r="AH40" s="599"/>
      <c r="AI40" s="599"/>
      <c r="AJ40" s="599"/>
      <c r="AK40" s="599"/>
      <c r="AL40" s="599"/>
      <c r="AM40" s="599"/>
      <c r="AN40" s="599"/>
      <c r="AO40" s="599"/>
      <c r="AP40" s="599"/>
      <c r="AQ40" s="599"/>
      <c r="AR40" s="600"/>
      <c r="AS40" s="70"/>
      <c r="AT40" s="70"/>
      <c r="AU40" s="70"/>
      <c r="AV40" s="70"/>
      <c r="AW40" s="70"/>
      <c r="AX40" s="70"/>
      <c r="AY40" s="70"/>
      <c r="AZ40" s="70"/>
      <c r="BA40" s="13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3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</row>
    <row r="41" spans="1:84" s="5" customFormat="1" ht="14" customHeight="1" x14ac:dyDescent="0.15">
      <c r="A41" s="129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13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3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</row>
    <row r="42" spans="1:84" s="5" customFormat="1" ht="14" customHeight="1" thickBot="1" x14ac:dyDescent="0.2">
      <c r="A42" s="129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13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3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</row>
    <row r="43" spans="1:84" s="5" customFormat="1" ht="14" customHeight="1" x14ac:dyDescent="0.15">
      <c r="A43" s="129"/>
      <c r="B43" s="660" t="s">
        <v>312</v>
      </c>
      <c r="C43" s="661"/>
      <c r="D43" s="661"/>
      <c r="E43" s="661"/>
      <c r="F43" s="661"/>
      <c r="G43" s="661"/>
      <c r="H43" s="661"/>
      <c r="I43" s="661"/>
      <c r="J43" s="661"/>
      <c r="K43" s="661"/>
      <c r="L43" s="661"/>
      <c r="M43" s="661"/>
      <c r="N43" s="661"/>
      <c r="O43" s="661"/>
      <c r="P43" s="661"/>
      <c r="Q43" s="661"/>
      <c r="R43" s="661"/>
      <c r="S43" s="661"/>
      <c r="T43" s="661"/>
      <c r="U43" s="661"/>
      <c r="V43" s="661"/>
      <c r="W43" s="661"/>
      <c r="X43" s="661"/>
      <c r="Y43" s="661"/>
      <c r="Z43" s="661"/>
      <c r="AA43" s="661"/>
      <c r="AB43" s="661"/>
      <c r="AC43" s="661"/>
      <c r="AD43" s="661"/>
      <c r="AE43" s="661"/>
      <c r="AF43" s="661"/>
      <c r="AG43" s="661"/>
      <c r="AH43" s="661"/>
      <c r="AI43" s="661"/>
      <c r="AJ43" s="661"/>
      <c r="AK43" s="661"/>
      <c r="AL43" s="661"/>
      <c r="AM43" s="661"/>
      <c r="AN43" s="662"/>
      <c r="AO43" s="608">
        <f>IF(AND(BE47&gt;25000,BE47&lt;=50000),5,IF(AND(BE47&gt;50000,BE47&lt;=100000),3,0))</f>
        <v>0</v>
      </c>
      <c r="AP43" s="609"/>
      <c r="AQ43" s="609"/>
      <c r="AR43" s="609"/>
      <c r="AS43" s="609"/>
      <c r="AT43" s="609"/>
      <c r="AU43" s="609"/>
      <c r="AV43" s="609"/>
      <c r="AW43" s="609"/>
      <c r="AX43" s="610"/>
      <c r="AY43" s="70"/>
      <c r="AZ43" s="70"/>
      <c r="BA43" s="13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3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</row>
    <row r="44" spans="1:84" s="5" customFormat="1" ht="14" customHeight="1" x14ac:dyDescent="0.2">
      <c r="A44" s="70"/>
      <c r="B44" s="663"/>
      <c r="C44" s="664"/>
      <c r="D44" s="664"/>
      <c r="E44" s="664"/>
      <c r="F44" s="664"/>
      <c r="G44" s="664"/>
      <c r="H44" s="664"/>
      <c r="I44" s="664"/>
      <c r="J44" s="664"/>
      <c r="K44" s="664"/>
      <c r="L44" s="664"/>
      <c r="M44" s="664"/>
      <c r="N44" s="664"/>
      <c r="O44" s="664"/>
      <c r="P44" s="664"/>
      <c r="Q44" s="664"/>
      <c r="R44" s="664"/>
      <c r="S44" s="664"/>
      <c r="T44" s="664"/>
      <c r="U44" s="664"/>
      <c r="V44" s="664"/>
      <c r="W44" s="664"/>
      <c r="X44" s="664"/>
      <c r="Y44" s="664"/>
      <c r="Z44" s="664"/>
      <c r="AA44" s="664"/>
      <c r="AB44" s="664"/>
      <c r="AC44" s="664"/>
      <c r="AD44" s="664"/>
      <c r="AE44" s="664"/>
      <c r="AF44" s="664"/>
      <c r="AG44" s="664"/>
      <c r="AH44" s="664"/>
      <c r="AI44" s="664"/>
      <c r="AJ44" s="664"/>
      <c r="AK44" s="664"/>
      <c r="AL44" s="664"/>
      <c r="AM44" s="664"/>
      <c r="AN44" s="665"/>
      <c r="AO44" s="557"/>
      <c r="AP44" s="558"/>
      <c r="AQ44" s="558"/>
      <c r="AR44" s="558"/>
      <c r="AS44" s="558"/>
      <c r="AT44" s="558"/>
      <c r="AU44" s="558"/>
      <c r="AV44" s="558"/>
      <c r="AW44" s="558"/>
      <c r="AX44" s="611"/>
      <c r="AY44" s="70"/>
      <c r="AZ44" s="70"/>
      <c r="BA44" s="13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3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</row>
    <row r="45" spans="1:84" s="5" customFormat="1" ht="14" customHeight="1" x14ac:dyDescent="0.2">
      <c r="A45" s="70"/>
      <c r="B45" s="666"/>
      <c r="C45" s="667"/>
      <c r="D45" s="667"/>
      <c r="E45" s="667"/>
      <c r="F45" s="667"/>
      <c r="G45" s="667"/>
      <c r="H45" s="667"/>
      <c r="I45" s="667"/>
      <c r="J45" s="667"/>
      <c r="K45" s="667"/>
      <c r="L45" s="667"/>
      <c r="M45" s="667"/>
      <c r="N45" s="667"/>
      <c r="O45" s="667"/>
      <c r="P45" s="667"/>
      <c r="Q45" s="667"/>
      <c r="R45" s="667"/>
      <c r="S45" s="667"/>
      <c r="T45" s="667"/>
      <c r="U45" s="667"/>
      <c r="V45" s="667"/>
      <c r="W45" s="667"/>
      <c r="X45" s="667"/>
      <c r="Y45" s="667"/>
      <c r="Z45" s="667"/>
      <c r="AA45" s="667"/>
      <c r="AB45" s="667"/>
      <c r="AC45" s="667"/>
      <c r="AD45" s="667"/>
      <c r="AE45" s="667"/>
      <c r="AF45" s="667"/>
      <c r="AG45" s="667"/>
      <c r="AH45" s="667"/>
      <c r="AI45" s="667"/>
      <c r="AJ45" s="667"/>
      <c r="AK45" s="667"/>
      <c r="AL45" s="667"/>
      <c r="AM45" s="667"/>
      <c r="AN45" s="668"/>
      <c r="AO45" s="560"/>
      <c r="AP45" s="561"/>
      <c r="AQ45" s="561"/>
      <c r="AR45" s="561"/>
      <c r="AS45" s="561"/>
      <c r="AT45" s="561"/>
      <c r="AU45" s="561"/>
      <c r="AV45" s="561"/>
      <c r="AW45" s="561"/>
      <c r="AX45" s="612"/>
      <c r="AY45" s="70"/>
      <c r="AZ45" s="70"/>
      <c r="BA45" s="13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3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</row>
    <row r="46" spans="1:84" s="5" customFormat="1" ht="14" customHeight="1" x14ac:dyDescent="0.15">
      <c r="A46" s="129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627" t="s">
        <v>281</v>
      </c>
      <c r="AP46" s="563"/>
      <c r="AQ46" s="563"/>
      <c r="AR46" s="563"/>
      <c r="AS46" s="563"/>
      <c r="AT46" s="563"/>
      <c r="AU46" s="563"/>
      <c r="AV46" s="563"/>
      <c r="AW46" s="563"/>
      <c r="AX46" s="656"/>
      <c r="AY46" s="70"/>
      <c r="AZ46" s="70"/>
      <c r="BA46" s="13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3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</row>
    <row r="47" spans="1:84" s="5" customFormat="1" ht="14" customHeight="1" thickBot="1" x14ac:dyDescent="0.2">
      <c r="A47" s="129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657"/>
      <c r="AP47" s="658"/>
      <c r="AQ47" s="658"/>
      <c r="AR47" s="658"/>
      <c r="AS47" s="658"/>
      <c r="AT47" s="658"/>
      <c r="AU47" s="658"/>
      <c r="AV47" s="658"/>
      <c r="AW47" s="658"/>
      <c r="AX47" s="659"/>
      <c r="AY47" s="70"/>
      <c r="AZ47" s="70"/>
      <c r="BA47" s="132"/>
      <c r="BB47" s="102"/>
      <c r="BC47" s="102"/>
      <c r="BD47" s="102"/>
      <c r="BE47" s="570">
        <f>'Produzione Standard'!AU104</f>
        <v>0</v>
      </c>
      <c r="BF47" s="570"/>
      <c r="BG47" s="570"/>
      <c r="BH47" s="570"/>
      <c r="BI47" s="102"/>
      <c r="BJ47" s="102"/>
      <c r="BK47" s="102"/>
      <c r="BL47" s="13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</row>
    <row r="48" spans="1:84" s="5" customFormat="1" ht="14" customHeight="1" x14ac:dyDescent="0.15">
      <c r="A48" s="129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13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3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</row>
    <row r="49" spans="1:84" s="5" customFormat="1" ht="14" customHeight="1" x14ac:dyDescent="0.2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13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3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</row>
    <row r="50" spans="1:84" s="5" customFormat="1" ht="14" customHeight="1" x14ac:dyDescent="0.15">
      <c r="A50" s="129"/>
      <c r="B50" s="573" t="s">
        <v>282</v>
      </c>
      <c r="C50" s="573"/>
      <c r="D50" s="573"/>
      <c r="E50" s="573"/>
      <c r="F50" s="573"/>
      <c r="G50" s="573"/>
      <c r="H50" s="573"/>
      <c r="I50" s="573"/>
      <c r="J50" s="573"/>
      <c r="K50" s="573"/>
      <c r="L50" s="573"/>
      <c r="M50" s="573"/>
      <c r="N50" s="573"/>
      <c r="O50" s="573"/>
      <c r="P50" s="573"/>
      <c r="Q50" s="573"/>
      <c r="R50" s="573"/>
      <c r="S50" s="573"/>
      <c r="T50" s="573"/>
      <c r="U50" s="573"/>
      <c r="V50" s="573"/>
      <c r="W50" s="573"/>
      <c r="X50" s="573"/>
      <c r="Y50" s="573"/>
      <c r="Z50" s="573"/>
      <c r="AA50" s="573"/>
      <c r="AB50" s="573"/>
      <c r="AC50" s="573"/>
      <c r="AD50" s="573"/>
      <c r="AE50" s="573"/>
      <c r="AF50" s="573"/>
      <c r="AG50" s="573"/>
      <c r="AH50" s="573"/>
      <c r="AI50" s="573"/>
      <c r="AJ50" s="573"/>
      <c r="AK50" s="573"/>
      <c r="AL50" s="573"/>
      <c r="AM50" s="573"/>
      <c r="AN50" s="573"/>
      <c r="AO50" s="567">
        <f>IFERROR(IF(BE54+BJ54&gt;2,2,BE54+BJ54),0)</f>
        <v>0</v>
      </c>
      <c r="AP50" s="567"/>
      <c r="AQ50" s="567"/>
      <c r="AR50" s="567"/>
      <c r="AS50" s="567"/>
      <c r="AT50" s="567"/>
      <c r="AU50" s="567"/>
      <c r="AV50" s="567"/>
      <c r="AW50" s="567"/>
      <c r="AX50" s="567"/>
      <c r="AY50" s="70"/>
      <c r="AZ50" s="70"/>
      <c r="BA50" s="132"/>
      <c r="BB50" s="102"/>
      <c r="BC50" s="102"/>
      <c r="BD50" s="102"/>
      <c r="BE50" s="570" t="e">
        <f>O56/O53*100</f>
        <v>#DIV/0!</v>
      </c>
      <c r="BF50" s="570"/>
      <c r="BG50" s="570"/>
      <c r="BH50" s="570"/>
      <c r="BI50" s="102"/>
      <c r="BJ50" s="570" t="e">
        <f>O59/O53*100</f>
        <v>#DIV/0!</v>
      </c>
      <c r="BK50" s="570"/>
      <c r="BL50" s="570"/>
      <c r="BM50" s="570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</row>
    <row r="51" spans="1:84" s="5" customFormat="1" ht="14" customHeight="1" x14ac:dyDescent="0.2">
      <c r="A51" s="70"/>
      <c r="B51" s="573"/>
      <c r="C51" s="573"/>
      <c r="D51" s="573"/>
      <c r="E51" s="573"/>
      <c r="F51" s="573"/>
      <c r="G51" s="573"/>
      <c r="H51" s="573"/>
      <c r="I51" s="573"/>
      <c r="J51" s="573"/>
      <c r="K51" s="573"/>
      <c r="L51" s="573"/>
      <c r="M51" s="573"/>
      <c r="N51" s="573"/>
      <c r="O51" s="573"/>
      <c r="P51" s="573"/>
      <c r="Q51" s="573"/>
      <c r="R51" s="573"/>
      <c r="S51" s="573"/>
      <c r="T51" s="573"/>
      <c r="U51" s="573"/>
      <c r="V51" s="573"/>
      <c r="W51" s="573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3"/>
      <c r="AO51" s="567"/>
      <c r="AP51" s="567"/>
      <c r="AQ51" s="567"/>
      <c r="AR51" s="567"/>
      <c r="AS51" s="567"/>
      <c r="AT51" s="567"/>
      <c r="AU51" s="567"/>
      <c r="AV51" s="567"/>
      <c r="AW51" s="567"/>
      <c r="AX51" s="567"/>
      <c r="AY51" s="70"/>
      <c r="AZ51" s="70"/>
      <c r="BA51" s="13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3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</row>
    <row r="52" spans="1:84" s="5" customFormat="1" ht="14" customHeight="1" x14ac:dyDescent="0.2">
      <c r="A52" s="70"/>
      <c r="B52" s="573"/>
      <c r="C52" s="573"/>
      <c r="D52" s="573"/>
      <c r="E52" s="573"/>
      <c r="F52" s="573"/>
      <c r="G52" s="573"/>
      <c r="H52" s="573"/>
      <c r="I52" s="573"/>
      <c r="J52" s="573"/>
      <c r="K52" s="573"/>
      <c r="L52" s="573"/>
      <c r="M52" s="573"/>
      <c r="N52" s="573"/>
      <c r="O52" s="573"/>
      <c r="P52" s="573"/>
      <c r="Q52" s="573"/>
      <c r="R52" s="573"/>
      <c r="S52" s="573"/>
      <c r="T52" s="573"/>
      <c r="U52" s="573"/>
      <c r="V52" s="573"/>
      <c r="W52" s="573"/>
      <c r="X52" s="573"/>
      <c r="Y52" s="573"/>
      <c r="Z52" s="573"/>
      <c r="AA52" s="573"/>
      <c r="AB52" s="573"/>
      <c r="AC52" s="573"/>
      <c r="AD52" s="573"/>
      <c r="AE52" s="573"/>
      <c r="AF52" s="573"/>
      <c r="AG52" s="573"/>
      <c r="AH52" s="573"/>
      <c r="AI52" s="573"/>
      <c r="AJ52" s="573"/>
      <c r="AK52" s="573"/>
      <c r="AL52" s="573"/>
      <c r="AM52" s="573"/>
      <c r="AN52" s="573"/>
      <c r="AO52" s="567"/>
      <c r="AP52" s="567"/>
      <c r="AQ52" s="567"/>
      <c r="AR52" s="567"/>
      <c r="AS52" s="567"/>
      <c r="AT52" s="567"/>
      <c r="AU52" s="567"/>
      <c r="AV52" s="567"/>
      <c r="AW52" s="567"/>
      <c r="AX52" s="567"/>
      <c r="AY52" s="70"/>
      <c r="AZ52" s="70"/>
      <c r="BA52" s="132"/>
      <c r="BB52" s="102"/>
      <c r="BC52" s="102"/>
      <c r="BD52" s="102"/>
      <c r="BE52" s="570" t="e">
        <f>ROUNDDOWN(BE50,0)</f>
        <v>#DIV/0!</v>
      </c>
      <c r="BF52" s="570"/>
      <c r="BG52" s="570"/>
      <c r="BH52" s="570"/>
      <c r="BI52" s="102"/>
      <c r="BJ52" s="570" t="e">
        <f>ROUNDDOWN(BJ50,0)</f>
        <v>#DIV/0!</v>
      </c>
      <c r="BK52" s="570"/>
      <c r="BL52" s="570"/>
      <c r="BM52" s="570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</row>
    <row r="53" spans="1:84" s="5" customFormat="1" ht="14" customHeight="1" x14ac:dyDescent="0.15">
      <c r="A53" s="129"/>
      <c r="B53" s="361" t="s">
        <v>235</v>
      </c>
      <c r="C53" s="361"/>
      <c r="D53" s="361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601">
        <f>'Piano investimenti'!AL46</f>
        <v>0</v>
      </c>
      <c r="P53" s="601"/>
      <c r="Q53" s="601"/>
      <c r="R53" s="601"/>
      <c r="S53" s="601"/>
      <c r="T53" s="601"/>
      <c r="U53" s="601"/>
      <c r="V53" s="604" t="s">
        <v>376</v>
      </c>
      <c r="W53" s="604"/>
      <c r="X53" s="604"/>
      <c r="Y53" s="604"/>
      <c r="Z53" s="604"/>
      <c r="AA53" s="604"/>
      <c r="AB53" s="604"/>
      <c r="AC53" s="604"/>
      <c r="AD53" s="604"/>
      <c r="AE53" s="604"/>
      <c r="AF53" s="604"/>
      <c r="AG53" s="604"/>
      <c r="AH53" s="604"/>
      <c r="AI53" s="604"/>
      <c r="AJ53" s="604"/>
      <c r="AK53" s="604"/>
      <c r="AL53" s="604"/>
      <c r="AM53" s="604"/>
      <c r="AN53" s="604"/>
      <c r="AO53" s="605" t="s">
        <v>311</v>
      </c>
      <c r="AP53" s="606"/>
      <c r="AQ53" s="606"/>
      <c r="AR53" s="606"/>
      <c r="AS53" s="606"/>
      <c r="AT53" s="606"/>
      <c r="AU53" s="606"/>
      <c r="AV53" s="606"/>
      <c r="AW53" s="606"/>
      <c r="AX53" s="606"/>
      <c r="AY53" s="70"/>
      <c r="AZ53" s="70"/>
      <c r="BA53" s="13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3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</row>
    <row r="54" spans="1:84" s="5" customFormat="1" ht="14" customHeight="1" x14ac:dyDescent="0.15">
      <c r="A54" s="129"/>
      <c r="B54" s="361"/>
      <c r="C54" s="361"/>
      <c r="D54" s="361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601"/>
      <c r="P54" s="601"/>
      <c r="Q54" s="601"/>
      <c r="R54" s="601"/>
      <c r="S54" s="601"/>
      <c r="T54" s="601"/>
      <c r="U54" s="601"/>
      <c r="V54" s="604"/>
      <c r="W54" s="604"/>
      <c r="X54" s="604"/>
      <c r="Y54" s="604"/>
      <c r="Z54" s="604"/>
      <c r="AA54" s="604"/>
      <c r="AB54" s="604"/>
      <c r="AC54" s="604"/>
      <c r="AD54" s="604"/>
      <c r="AE54" s="604"/>
      <c r="AF54" s="604"/>
      <c r="AG54" s="604"/>
      <c r="AH54" s="604"/>
      <c r="AI54" s="604"/>
      <c r="AJ54" s="604"/>
      <c r="AK54" s="604"/>
      <c r="AL54" s="604"/>
      <c r="AM54" s="604"/>
      <c r="AN54" s="604"/>
      <c r="AO54" s="605"/>
      <c r="AP54" s="606"/>
      <c r="AQ54" s="606"/>
      <c r="AR54" s="606"/>
      <c r="AS54" s="606"/>
      <c r="AT54" s="606"/>
      <c r="AU54" s="606"/>
      <c r="AV54" s="606"/>
      <c r="AW54" s="606"/>
      <c r="AX54" s="606"/>
      <c r="AY54" s="70"/>
      <c r="AZ54" s="70"/>
      <c r="BA54" s="132"/>
      <c r="BB54" s="102"/>
      <c r="BC54" s="102"/>
      <c r="BD54" s="102"/>
      <c r="BE54" s="570" t="e">
        <f>BE52*0.1</f>
        <v>#DIV/0!</v>
      </c>
      <c r="BF54" s="570"/>
      <c r="BG54" s="570"/>
      <c r="BH54" s="570"/>
      <c r="BI54" s="102"/>
      <c r="BJ54" s="570" t="e">
        <f>BJ52*0.04</f>
        <v>#DIV/0!</v>
      </c>
      <c r="BK54" s="570"/>
      <c r="BL54" s="570"/>
      <c r="BM54" s="570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</row>
    <row r="55" spans="1:84" s="5" customFormat="1" ht="14" customHeight="1" x14ac:dyDescent="0.15">
      <c r="A55" s="129"/>
      <c r="B55" s="361"/>
      <c r="C55" s="361"/>
      <c r="D55" s="361"/>
      <c r="E55" s="361"/>
      <c r="F55" s="361"/>
      <c r="G55" s="361"/>
      <c r="H55" s="361"/>
      <c r="I55" s="361"/>
      <c r="J55" s="361"/>
      <c r="K55" s="361"/>
      <c r="L55" s="361"/>
      <c r="M55" s="361"/>
      <c r="N55" s="361"/>
      <c r="O55" s="601"/>
      <c r="P55" s="601"/>
      <c r="Q55" s="601"/>
      <c r="R55" s="601"/>
      <c r="S55" s="601"/>
      <c r="T55" s="601"/>
      <c r="U55" s="601"/>
      <c r="V55" s="604"/>
      <c r="W55" s="604"/>
      <c r="X55" s="604"/>
      <c r="Y55" s="604"/>
      <c r="Z55" s="604"/>
      <c r="AA55" s="604"/>
      <c r="AB55" s="604"/>
      <c r="AC55" s="604"/>
      <c r="AD55" s="604"/>
      <c r="AE55" s="604"/>
      <c r="AF55" s="604"/>
      <c r="AG55" s="604"/>
      <c r="AH55" s="604"/>
      <c r="AI55" s="604"/>
      <c r="AJ55" s="604"/>
      <c r="AK55" s="604"/>
      <c r="AL55" s="604"/>
      <c r="AM55" s="604"/>
      <c r="AN55" s="604"/>
      <c r="AO55" s="605"/>
      <c r="AP55" s="606"/>
      <c r="AQ55" s="606"/>
      <c r="AR55" s="606"/>
      <c r="AS55" s="606"/>
      <c r="AT55" s="606"/>
      <c r="AU55" s="606"/>
      <c r="AV55" s="606"/>
      <c r="AW55" s="606"/>
      <c r="AX55" s="606"/>
      <c r="AY55" s="70"/>
      <c r="AZ55" s="70"/>
      <c r="BA55" s="13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3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2"/>
      <c r="BZ55" s="102"/>
      <c r="CA55" s="102"/>
      <c r="CB55" s="102"/>
      <c r="CC55" s="102"/>
      <c r="CD55" s="102"/>
      <c r="CE55" s="102"/>
      <c r="CF55" s="102"/>
    </row>
    <row r="56" spans="1:84" s="5" customFormat="1" ht="14" customHeight="1" x14ac:dyDescent="0.2">
      <c r="A56" s="70"/>
      <c r="B56" s="361" t="s">
        <v>283</v>
      </c>
      <c r="C56" s="361"/>
      <c r="D56" s="361"/>
      <c r="E56" s="361"/>
      <c r="F56" s="361"/>
      <c r="G56" s="361"/>
      <c r="H56" s="361"/>
      <c r="I56" s="361"/>
      <c r="J56" s="361"/>
      <c r="K56" s="361"/>
      <c r="L56" s="361"/>
      <c r="M56" s="361"/>
      <c r="N56" s="361"/>
      <c r="O56" s="602">
        <v>0</v>
      </c>
      <c r="P56" s="602"/>
      <c r="Q56" s="602"/>
      <c r="R56" s="602"/>
      <c r="S56" s="602"/>
      <c r="T56" s="602"/>
      <c r="U56" s="602"/>
      <c r="V56" s="607" t="s">
        <v>280</v>
      </c>
      <c r="W56" s="607"/>
      <c r="X56" s="607"/>
      <c r="Y56" s="607"/>
      <c r="Z56" s="607"/>
      <c r="AA56" s="607"/>
      <c r="AB56" s="607"/>
      <c r="AC56" s="607"/>
      <c r="AD56" s="607"/>
      <c r="AE56" s="607"/>
      <c r="AF56" s="607"/>
      <c r="AG56" s="607"/>
      <c r="AH56" s="607"/>
      <c r="AI56" s="607"/>
      <c r="AJ56" s="607"/>
      <c r="AK56" s="607"/>
      <c r="AL56" s="607"/>
      <c r="AM56" s="607"/>
      <c r="AN56" s="607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13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3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</row>
    <row r="57" spans="1:84" s="5" customFormat="1" ht="14" customHeight="1" x14ac:dyDescent="0.2">
      <c r="A57" s="70"/>
      <c r="B57" s="361"/>
      <c r="C57" s="361"/>
      <c r="D57" s="361"/>
      <c r="E57" s="361"/>
      <c r="F57" s="361"/>
      <c r="G57" s="361"/>
      <c r="H57" s="361"/>
      <c r="I57" s="361"/>
      <c r="J57" s="361"/>
      <c r="K57" s="361"/>
      <c r="L57" s="361"/>
      <c r="M57" s="361"/>
      <c r="N57" s="361"/>
      <c r="O57" s="602"/>
      <c r="P57" s="602"/>
      <c r="Q57" s="602"/>
      <c r="R57" s="602"/>
      <c r="S57" s="602"/>
      <c r="T57" s="602"/>
      <c r="U57" s="602"/>
      <c r="V57" s="607"/>
      <c r="W57" s="607"/>
      <c r="X57" s="607"/>
      <c r="Y57" s="607"/>
      <c r="Z57" s="607"/>
      <c r="AA57" s="607"/>
      <c r="AB57" s="607"/>
      <c r="AC57" s="607"/>
      <c r="AD57" s="607"/>
      <c r="AE57" s="607"/>
      <c r="AF57" s="607"/>
      <c r="AG57" s="607"/>
      <c r="AH57" s="607"/>
      <c r="AI57" s="607"/>
      <c r="AJ57" s="607"/>
      <c r="AK57" s="607"/>
      <c r="AL57" s="607"/>
      <c r="AM57" s="607"/>
      <c r="AN57" s="607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13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3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</row>
    <row r="58" spans="1:84" s="5" customFormat="1" ht="14" customHeight="1" x14ac:dyDescent="0.2">
      <c r="A58" s="70"/>
      <c r="B58" s="361"/>
      <c r="C58" s="361"/>
      <c r="D58" s="361"/>
      <c r="E58" s="361"/>
      <c r="F58" s="361"/>
      <c r="G58" s="361"/>
      <c r="H58" s="361"/>
      <c r="I58" s="361"/>
      <c r="J58" s="361"/>
      <c r="K58" s="361"/>
      <c r="L58" s="361"/>
      <c r="M58" s="361"/>
      <c r="N58" s="361"/>
      <c r="O58" s="602"/>
      <c r="P58" s="602"/>
      <c r="Q58" s="602"/>
      <c r="R58" s="602"/>
      <c r="S58" s="602"/>
      <c r="T58" s="602"/>
      <c r="U58" s="602"/>
      <c r="V58" s="607"/>
      <c r="W58" s="607"/>
      <c r="X58" s="607"/>
      <c r="Y58" s="607"/>
      <c r="Z58" s="607"/>
      <c r="AA58" s="607"/>
      <c r="AB58" s="607"/>
      <c r="AC58" s="607"/>
      <c r="AD58" s="607"/>
      <c r="AE58" s="607"/>
      <c r="AF58" s="607"/>
      <c r="AG58" s="607"/>
      <c r="AH58" s="607"/>
      <c r="AI58" s="607"/>
      <c r="AJ58" s="607"/>
      <c r="AK58" s="607"/>
      <c r="AL58" s="607"/>
      <c r="AM58" s="607"/>
      <c r="AN58" s="607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13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3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</row>
    <row r="59" spans="1:84" s="5" customFormat="1" ht="14" customHeight="1" x14ac:dyDescent="0.2">
      <c r="A59" s="70"/>
      <c r="B59" s="361" t="s">
        <v>284</v>
      </c>
      <c r="C59" s="361"/>
      <c r="D59" s="361"/>
      <c r="E59" s="361"/>
      <c r="F59" s="361"/>
      <c r="G59" s="361"/>
      <c r="H59" s="361"/>
      <c r="I59" s="361"/>
      <c r="J59" s="361"/>
      <c r="K59" s="361"/>
      <c r="L59" s="361"/>
      <c r="M59" s="361"/>
      <c r="N59" s="361"/>
      <c r="O59" s="603">
        <v>0</v>
      </c>
      <c r="P59" s="603"/>
      <c r="Q59" s="603"/>
      <c r="R59" s="603"/>
      <c r="S59" s="603"/>
      <c r="T59" s="603"/>
      <c r="U59" s="603"/>
      <c r="V59" s="607" t="s">
        <v>280</v>
      </c>
      <c r="W59" s="607"/>
      <c r="X59" s="607"/>
      <c r="Y59" s="607"/>
      <c r="Z59" s="607"/>
      <c r="AA59" s="607"/>
      <c r="AB59" s="607"/>
      <c r="AC59" s="607"/>
      <c r="AD59" s="607"/>
      <c r="AE59" s="607"/>
      <c r="AF59" s="607"/>
      <c r="AG59" s="607"/>
      <c r="AH59" s="607"/>
      <c r="AI59" s="607"/>
      <c r="AJ59" s="607"/>
      <c r="AK59" s="607"/>
      <c r="AL59" s="607"/>
      <c r="AM59" s="607"/>
      <c r="AN59" s="607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13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3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</row>
    <row r="60" spans="1:84" s="5" customFormat="1" ht="14" customHeight="1" x14ac:dyDescent="0.2">
      <c r="A60" s="64"/>
      <c r="B60" s="361"/>
      <c r="C60" s="361"/>
      <c r="D60" s="361"/>
      <c r="E60" s="361"/>
      <c r="F60" s="361"/>
      <c r="G60" s="361"/>
      <c r="H60" s="361"/>
      <c r="I60" s="361"/>
      <c r="J60" s="361"/>
      <c r="K60" s="361"/>
      <c r="L60" s="361"/>
      <c r="M60" s="361"/>
      <c r="N60" s="361"/>
      <c r="O60" s="603"/>
      <c r="P60" s="603"/>
      <c r="Q60" s="603"/>
      <c r="R60" s="603"/>
      <c r="S60" s="603"/>
      <c r="T60" s="603"/>
      <c r="U60" s="603"/>
      <c r="V60" s="607"/>
      <c r="W60" s="607"/>
      <c r="X60" s="607"/>
      <c r="Y60" s="607"/>
      <c r="Z60" s="607"/>
      <c r="AA60" s="607"/>
      <c r="AB60" s="607"/>
      <c r="AC60" s="607"/>
      <c r="AD60" s="607"/>
      <c r="AE60" s="607"/>
      <c r="AF60" s="607"/>
      <c r="AG60" s="607"/>
      <c r="AH60" s="607"/>
      <c r="AI60" s="607"/>
      <c r="AJ60" s="607"/>
      <c r="AK60" s="607"/>
      <c r="AL60" s="607"/>
      <c r="AM60" s="607"/>
      <c r="AN60" s="607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13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3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</row>
    <row r="61" spans="1:84" s="5" customFormat="1" ht="14" customHeight="1" x14ac:dyDescent="0.2">
      <c r="A61" s="70"/>
      <c r="B61" s="361"/>
      <c r="C61" s="361"/>
      <c r="D61" s="361"/>
      <c r="E61" s="361"/>
      <c r="F61" s="361"/>
      <c r="G61" s="361"/>
      <c r="H61" s="361"/>
      <c r="I61" s="361"/>
      <c r="J61" s="361"/>
      <c r="K61" s="361"/>
      <c r="L61" s="361"/>
      <c r="M61" s="361"/>
      <c r="N61" s="361"/>
      <c r="O61" s="603"/>
      <c r="P61" s="603"/>
      <c r="Q61" s="603"/>
      <c r="R61" s="603"/>
      <c r="S61" s="603"/>
      <c r="T61" s="603"/>
      <c r="U61" s="603"/>
      <c r="V61" s="607"/>
      <c r="W61" s="607"/>
      <c r="X61" s="607"/>
      <c r="Y61" s="607"/>
      <c r="Z61" s="607"/>
      <c r="AA61" s="607"/>
      <c r="AB61" s="607"/>
      <c r="AC61" s="607"/>
      <c r="AD61" s="607"/>
      <c r="AE61" s="607"/>
      <c r="AF61" s="607"/>
      <c r="AG61" s="607"/>
      <c r="AH61" s="607"/>
      <c r="AI61" s="607"/>
      <c r="AJ61" s="607"/>
      <c r="AK61" s="607"/>
      <c r="AL61" s="607"/>
      <c r="AM61" s="607"/>
      <c r="AN61" s="607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13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3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</row>
    <row r="62" spans="1:84" s="5" customFormat="1" ht="14" customHeight="1" x14ac:dyDescent="0.2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13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3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</row>
    <row r="63" spans="1:84" s="5" customFormat="1" ht="14" customHeight="1" x14ac:dyDescent="0.2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13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3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</row>
    <row r="64" spans="1:84" s="5" customFormat="1" ht="14" customHeight="1" x14ac:dyDescent="0.2">
      <c r="A64" s="70"/>
      <c r="B64" s="573" t="s">
        <v>410</v>
      </c>
      <c r="C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  <c r="P64" s="573"/>
      <c r="Q64" s="573"/>
      <c r="R64" s="573"/>
      <c r="S64" s="573"/>
      <c r="T64" s="573"/>
      <c r="U64" s="573"/>
      <c r="V64" s="573"/>
      <c r="W64" s="573"/>
      <c r="X64" s="573"/>
      <c r="Y64" s="573"/>
      <c r="Z64" s="573"/>
      <c r="AA64" s="573"/>
      <c r="AB64" s="573"/>
      <c r="AC64" s="573"/>
      <c r="AD64" s="573"/>
      <c r="AE64" s="573"/>
      <c r="AF64" s="573"/>
      <c r="AG64" s="573"/>
      <c r="AH64" s="573"/>
      <c r="AI64" s="573"/>
      <c r="AJ64" s="573"/>
      <c r="AK64" s="573"/>
      <c r="AL64" s="573"/>
      <c r="AM64" s="573"/>
      <c r="AN64" s="573"/>
      <c r="AO64" s="672">
        <f>IFERROR(IF(BE68&gt;28,28,BE68),0)</f>
        <v>0</v>
      </c>
      <c r="AP64" s="567"/>
      <c r="AQ64" s="567"/>
      <c r="AR64" s="567"/>
      <c r="AS64" s="567"/>
      <c r="AT64" s="567"/>
      <c r="AU64" s="567"/>
      <c r="AV64" s="567"/>
      <c r="AW64" s="567"/>
      <c r="AX64" s="567"/>
      <c r="AY64" s="70"/>
      <c r="AZ64" s="70"/>
      <c r="BA64" s="132"/>
      <c r="BB64" s="102"/>
      <c r="BC64" s="102"/>
      <c r="BD64" s="102"/>
      <c r="BE64" s="570" t="e">
        <f>R70/R67*100</f>
        <v>#DIV/0!</v>
      </c>
      <c r="BF64" s="570"/>
      <c r="BG64" s="570"/>
      <c r="BH64" s="570"/>
      <c r="BI64" s="570"/>
      <c r="BJ64" s="102"/>
      <c r="BK64" s="102"/>
      <c r="BL64" s="13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102"/>
      <c r="CB64" s="102"/>
      <c r="CC64" s="102"/>
      <c r="CD64" s="102"/>
      <c r="CE64" s="102"/>
      <c r="CF64" s="102"/>
    </row>
    <row r="65" spans="1:84" s="5" customFormat="1" ht="14" customHeight="1" x14ac:dyDescent="0.2">
      <c r="A65" s="70"/>
      <c r="B65" s="573"/>
      <c r="C65" s="573"/>
      <c r="D65" s="573"/>
      <c r="E65" s="573"/>
      <c r="F65" s="573"/>
      <c r="G65" s="573"/>
      <c r="H65" s="573"/>
      <c r="I65" s="573"/>
      <c r="J65" s="573"/>
      <c r="K65" s="573"/>
      <c r="L65" s="573"/>
      <c r="M65" s="573"/>
      <c r="N65" s="573"/>
      <c r="O65" s="573"/>
      <c r="P65" s="573"/>
      <c r="Q65" s="573"/>
      <c r="R65" s="573"/>
      <c r="S65" s="573"/>
      <c r="T65" s="573"/>
      <c r="U65" s="573"/>
      <c r="V65" s="573"/>
      <c r="W65" s="573"/>
      <c r="X65" s="573"/>
      <c r="Y65" s="573"/>
      <c r="Z65" s="573"/>
      <c r="AA65" s="573"/>
      <c r="AB65" s="573"/>
      <c r="AC65" s="573"/>
      <c r="AD65" s="573"/>
      <c r="AE65" s="573"/>
      <c r="AF65" s="573"/>
      <c r="AG65" s="573"/>
      <c r="AH65" s="573"/>
      <c r="AI65" s="573"/>
      <c r="AJ65" s="573"/>
      <c r="AK65" s="573"/>
      <c r="AL65" s="573"/>
      <c r="AM65" s="573"/>
      <c r="AN65" s="573"/>
      <c r="AO65" s="672"/>
      <c r="AP65" s="567"/>
      <c r="AQ65" s="567"/>
      <c r="AR65" s="567"/>
      <c r="AS65" s="567"/>
      <c r="AT65" s="567"/>
      <c r="AU65" s="567"/>
      <c r="AV65" s="567"/>
      <c r="AW65" s="567"/>
      <c r="AX65" s="567"/>
      <c r="AY65" s="70"/>
      <c r="AZ65" s="70"/>
      <c r="BA65" s="13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3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2"/>
      <c r="CB65" s="102"/>
      <c r="CC65" s="102"/>
      <c r="CD65" s="102"/>
      <c r="CE65" s="102"/>
      <c r="CF65" s="102"/>
    </row>
    <row r="66" spans="1:84" s="5" customFormat="1" ht="14" customHeight="1" x14ac:dyDescent="0.2">
      <c r="A66" s="70"/>
      <c r="B66" s="573"/>
      <c r="C66" s="573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  <c r="P66" s="573"/>
      <c r="Q66" s="573"/>
      <c r="R66" s="573"/>
      <c r="S66" s="573"/>
      <c r="T66" s="573"/>
      <c r="U66" s="573"/>
      <c r="V66" s="573"/>
      <c r="W66" s="573"/>
      <c r="X66" s="573"/>
      <c r="Y66" s="573"/>
      <c r="Z66" s="573"/>
      <c r="AA66" s="573"/>
      <c r="AB66" s="573"/>
      <c r="AC66" s="573"/>
      <c r="AD66" s="573"/>
      <c r="AE66" s="573"/>
      <c r="AF66" s="573"/>
      <c r="AG66" s="573"/>
      <c r="AH66" s="573"/>
      <c r="AI66" s="573"/>
      <c r="AJ66" s="573"/>
      <c r="AK66" s="573"/>
      <c r="AL66" s="573"/>
      <c r="AM66" s="573"/>
      <c r="AN66" s="573"/>
      <c r="AO66" s="672"/>
      <c r="AP66" s="567"/>
      <c r="AQ66" s="567"/>
      <c r="AR66" s="567"/>
      <c r="AS66" s="567"/>
      <c r="AT66" s="567"/>
      <c r="AU66" s="567"/>
      <c r="AV66" s="567"/>
      <c r="AW66" s="567"/>
      <c r="AX66" s="567"/>
      <c r="AY66" s="70"/>
      <c r="AZ66" s="70"/>
      <c r="BA66" s="132"/>
      <c r="BB66" s="102"/>
      <c r="BC66" s="102"/>
      <c r="BD66" s="102"/>
      <c r="BE66" s="570" t="e">
        <f>ROUNDDOWN(BE64,0)</f>
        <v>#DIV/0!</v>
      </c>
      <c r="BF66" s="570"/>
      <c r="BG66" s="570"/>
      <c r="BH66" s="570"/>
      <c r="BI66" s="570"/>
      <c r="BJ66" s="102"/>
      <c r="BK66" s="102"/>
      <c r="BL66" s="13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</row>
    <row r="67" spans="1:84" s="5" customFormat="1" ht="14" customHeight="1" x14ac:dyDescent="0.2">
      <c r="A67" s="70"/>
      <c r="B67" s="669" t="s">
        <v>235</v>
      </c>
      <c r="C67" s="669"/>
      <c r="D67" s="669"/>
      <c r="E67" s="669"/>
      <c r="F67" s="669"/>
      <c r="G67" s="669"/>
      <c r="H67" s="669"/>
      <c r="I67" s="669"/>
      <c r="J67" s="669"/>
      <c r="K67" s="669"/>
      <c r="L67" s="669"/>
      <c r="M67" s="669"/>
      <c r="N67" s="669"/>
      <c r="O67" s="669"/>
      <c r="P67" s="669"/>
      <c r="Q67" s="669"/>
      <c r="R67" s="601">
        <f>'Piano investimenti'!AL46</f>
        <v>0</v>
      </c>
      <c r="S67" s="601"/>
      <c r="T67" s="601"/>
      <c r="U67" s="601"/>
      <c r="V67" s="601"/>
      <c r="W67" s="601"/>
      <c r="X67" s="601"/>
      <c r="Y67" s="601"/>
      <c r="Z67" s="601"/>
      <c r="AA67" s="601"/>
      <c r="AB67" s="400" t="s">
        <v>336</v>
      </c>
      <c r="AC67" s="400"/>
      <c r="AD67" s="400"/>
      <c r="AE67" s="400"/>
      <c r="AF67" s="400"/>
      <c r="AG67" s="400"/>
      <c r="AH67" s="400"/>
      <c r="AI67" s="400"/>
      <c r="AJ67" s="400"/>
      <c r="AK67" s="400"/>
      <c r="AL67" s="400"/>
      <c r="AM67" s="400"/>
      <c r="AN67" s="400"/>
      <c r="AO67" s="670" t="s">
        <v>411</v>
      </c>
      <c r="AP67" s="671"/>
      <c r="AQ67" s="671"/>
      <c r="AR67" s="671"/>
      <c r="AS67" s="671"/>
      <c r="AT67" s="671"/>
      <c r="AU67" s="671"/>
      <c r="AV67" s="671"/>
      <c r="AW67" s="671"/>
      <c r="AX67" s="671"/>
      <c r="AY67" s="70"/>
      <c r="AZ67" s="70"/>
      <c r="BA67" s="13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3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</row>
    <row r="68" spans="1:84" s="5" customFormat="1" ht="14" customHeight="1" x14ac:dyDescent="0.2">
      <c r="A68" s="70"/>
      <c r="B68" s="669"/>
      <c r="C68" s="669"/>
      <c r="D68" s="669"/>
      <c r="E68" s="669"/>
      <c r="F68" s="669"/>
      <c r="G68" s="669"/>
      <c r="H68" s="669"/>
      <c r="I68" s="669"/>
      <c r="J68" s="669"/>
      <c r="K68" s="669"/>
      <c r="L68" s="669"/>
      <c r="M68" s="669"/>
      <c r="N68" s="669"/>
      <c r="O68" s="669"/>
      <c r="P68" s="669"/>
      <c r="Q68" s="669"/>
      <c r="R68" s="601"/>
      <c r="S68" s="601"/>
      <c r="T68" s="601"/>
      <c r="U68" s="601"/>
      <c r="V68" s="601"/>
      <c r="W68" s="601"/>
      <c r="X68" s="601"/>
      <c r="Y68" s="601"/>
      <c r="Z68" s="601"/>
      <c r="AA68" s="601"/>
      <c r="AB68" s="400"/>
      <c r="AC68" s="400"/>
      <c r="AD68" s="400"/>
      <c r="AE68" s="400"/>
      <c r="AF68" s="400"/>
      <c r="AG68" s="400"/>
      <c r="AH68" s="400"/>
      <c r="AI68" s="400"/>
      <c r="AJ68" s="400"/>
      <c r="AK68" s="400"/>
      <c r="AL68" s="400"/>
      <c r="AM68" s="400"/>
      <c r="AN68" s="400"/>
      <c r="AO68" s="670"/>
      <c r="AP68" s="671"/>
      <c r="AQ68" s="671"/>
      <c r="AR68" s="671"/>
      <c r="AS68" s="671"/>
      <c r="AT68" s="671"/>
      <c r="AU68" s="671"/>
      <c r="AV68" s="671"/>
      <c r="AW68" s="671"/>
      <c r="AX68" s="671"/>
      <c r="AY68" s="70"/>
      <c r="AZ68" s="70"/>
      <c r="BA68" s="132"/>
      <c r="BB68" s="102"/>
      <c r="BC68" s="102"/>
      <c r="BD68" s="102"/>
      <c r="BE68" s="570" t="e">
        <f>BE66*0.5</f>
        <v>#DIV/0!</v>
      </c>
      <c r="BF68" s="570"/>
      <c r="BG68" s="570"/>
      <c r="BH68" s="570"/>
      <c r="BI68" s="102"/>
      <c r="BJ68" s="102"/>
      <c r="BK68" s="102"/>
      <c r="BL68" s="13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</row>
    <row r="69" spans="1:84" s="5" customFormat="1" ht="14" customHeight="1" x14ac:dyDescent="0.2">
      <c r="A69" s="70"/>
      <c r="B69" s="669"/>
      <c r="C69" s="669"/>
      <c r="D69" s="669"/>
      <c r="E69" s="669"/>
      <c r="F69" s="669"/>
      <c r="G69" s="669"/>
      <c r="H69" s="669"/>
      <c r="I69" s="669"/>
      <c r="J69" s="669"/>
      <c r="K69" s="669"/>
      <c r="L69" s="669"/>
      <c r="M69" s="669"/>
      <c r="N69" s="669"/>
      <c r="O69" s="669"/>
      <c r="P69" s="669"/>
      <c r="Q69" s="669"/>
      <c r="R69" s="601"/>
      <c r="S69" s="601"/>
      <c r="T69" s="601"/>
      <c r="U69" s="601"/>
      <c r="V69" s="601"/>
      <c r="W69" s="601"/>
      <c r="X69" s="601"/>
      <c r="Y69" s="601"/>
      <c r="Z69" s="601"/>
      <c r="AA69" s="601"/>
      <c r="AB69" s="400"/>
      <c r="AC69" s="400"/>
      <c r="AD69" s="400"/>
      <c r="AE69" s="400"/>
      <c r="AF69" s="400"/>
      <c r="AG69" s="400"/>
      <c r="AH69" s="400"/>
      <c r="AI69" s="400"/>
      <c r="AJ69" s="400"/>
      <c r="AK69" s="400"/>
      <c r="AL69" s="400"/>
      <c r="AM69" s="400"/>
      <c r="AN69" s="40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70"/>
      <c r="AZ69" s="70"/>
      <c r="BA69" s="13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3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</row>
    <row r="70" spans="1:84" s="5" customFormat="1" ht="14" customHeight="1" x14ac:dyDescent="0.2">
      <c r="A70" s="70"/>
      <c r="B70" s="669" t="s">
        <v>285</v>
      </c>
      <c r="C70" s="669"/>
      <c r="D70" s="669"/>
      <c r="E70" s="669"/>
      <c r="F70" s="669"/>
      <c r="G70" s="669"/>
      <c r="H70" s="669"/>
      <c r="I70" s="669"/>
      <c r="J70" s="669"/>
      <c r="K70" s="669"/>
      <c r="L70" s="669"/>
      <c r="M70" s="669"/>
      <c r="N70" s="669"/>
      <c r="O70" s="669"/>
      <c r="P70" s="669"/>
      <c r="Q70" s="669"/>
      <c r="R70" s="601">
        <f>'Interventi ambientali'!AO33</f>
        <v>0</v>
      </c>
      <c r="S70" s="601"/>
      <c r="T70" s="601"/>
      <c r="U70" s="601"/>
      <c r="V70" s="601"/>
      <c r="W70" s="601"/>
      <c r="X70" s="601"/>
      <c r="Y70" s="601"/>
      <c r="Z70" s="601"/>
      <c r="AA70" s="601"/>
      <c r="AB70" s="182" t="s">
        <v>332</v>
      </c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70"/>
      <c r="AZ70" s="70"/>
      <c r="BA70" s="13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3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</row>
    <row r="71" spans="1:84" s="5" customFormat="1" ht="14" customHeight="1" x14ac:dyDescent="0.2">
      <c r="A71" s="70"/>
      <c r="B71" s="669"/>
      <c r="C71" s="669"/>
      <c r="D71" s="669"/>
      <c r="E71" s="669"/>
      <c r="F71" s="669"/>
      <c r="G71" s="669"/>
      <c r="H71" s="669"/>
      <c r="I71" s="669"/>
      <c r="J71" s="669"/>
      <c r="K71" s="669"/>
      <c r="L71" s="669"/>
      <c r="M71" s="669"/>
      <c r="N71" s="669"/>
      <c r="O71" s="669"/>
      <c r="P71" s="669"/>
      <c r="Q71" s="669"/>
      <c r="R71" s="601"/>
      <c r="S71" s="601"/>
      <c r="T71" s="601"/>
      <c r="U71" s="601"/>
      <c r="V71" s="601"/>
      <c r="W71" s="601"/>
      <c r="X71" s="601"/>
      <c r="Y71" s="601"/>
      <c r="Z71" s="601"/>
      <c r="AA71" s="601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70"/>
      <c r="AZ71" s="70"/>
      <c r="BA71" s="13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3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</row>
    <row r="72" spans="1:84" s="5" customFormat="1" ht="14" customHeight="1" x14ac:dyDescent="0.2">
      <c r="A72" s="70"/>
      <c r="B72" s="669"/>
      <c r="C72" s="669"/>
      <c r="D72" s="669"/>
      <c r="E72" s="669"/>
      <c r="F72" s="669"/>
      <c r="G72" s="669"/>
      <c r="H72" s="669"/>
      <c r="I72" s="669"/>
      <c r="J72" s="669"/>
      <c r="K72" s="669"/>
      <c r="L72" s="669"/>
      <c r="M72" s="669"/>
      <c r="N72" s="669"/>
      <c r="O72" s="669"/>
      <c r="P72" s="669"/>
      <c r="Q72" s="669"/>
      <c r="R72" s="601"/>
      <c r="S72" s="601"/>
      <c r="T72" s="601"/>
      <c r="U72" s="601"/>
      <c r="V72" s="601"/>
      <c r="W72" s="601"/>
      <c r="X72" s="601"/>
      <c r="Y72" s="601"/>
      <c r="Z72" s="601"/>
      <c r="AA72" s="601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70"/>
      <c r="AZ72" s="70"/>
      <c r="BA72" s="13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3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</row>
    <row r="73" spans="1:84" s="5" customFormat="1" ht="14" customHeight="1" x14ac:dyDescent="0.2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70"/>
      <c r="AZ73" s="70"/>
      <c r="BA73" s="13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3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</row>
    <row r="74" spans="1:84" s="5" customFormat="1" ht="14" customHeight="1" x14ac:dyDescent="0.2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13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3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</row>
    <row r="75" spans="1:84" s="5" customFormat="1" ht="14" customHeight="1" x14ac:dyDescent="0.2">
      <c r="A75" s="70"/>
      <c r="B75" s="573" t="s">
        <v>286</v>
      </c>
      <c r="C75" s="573"/>
      <c r="D75" s="573"/>
      <c r="E75" s="573"/>
      <c r="F75" s="573"/>
      <c r="G75" s="573"/>
      <c r="H75" s="573"/>
      <c r="I75" s="573"/>
      <c r="J75" s="573"/>
      <c r="K75" s="573"/>
      <c r="L75" s="573"/>
      <c r="M75" s="573"/>
      <c r="N75" s="573"/>
      <c r="O75" s="573"/>
      <c r="P75" s="573"/>
      <c r="Q75" s="573"/>
      <c r="R75" s="573"/>
      <c r="S75" s="573"/>
      <c r="T75" s="573"/>
      <c r="U75" s="573"/>
      <c r="V75" s="573"/>
      <c r="W75" s="573"/>
      <c r="X75" s="573"/>
      <c r="Y75" s="573"/>
      <c r="Z75" s="573"/>
      <c r="AA75" s="573"/>
      <c r="AB75" s="573"/>
      <c r="AC75" s="573"/>
      <c r="AD75" s="573"/>
      <c r="AE75" s="573"/>
      <c r="AF75" s="573"/>
      <c r="AG75" s="573"/>
      <c r="AH75" s="573"/>
      <c r="AI75" s="573"/>
      <c r="AJ75" s="573"/>
      <c r="AK75" s="573"/>
      <c r="AL75" s="573"/>
      <c r="AM75" s="573"/>
      <c r="AN75" s="573"/>
      <c r="AO75" s="554">
        <f>IFERROR(IF(BE79&gt;5,5,BE79),0)</f>
        <v>0</v>
      </c>
      <c r="AP75" s="555"/>
      <c r="AQ75" s="555"/>
      <c r="AR75" s="555"/>
      <c r="AS75" s="555"/>
      <c r="AT75" s="555"/>
      <c r="AU75" s="555"/>
      <c r="AV75" s="555"/>
      <c r="AW75" s="555"/>
      <c r="AX75" s="556"/>
      <c r="AY75" s="70"/>
      <c r="AZ75" s="70"/>
      <c r="BA75" s="132"/>
      <c r="BB75" s="102"/>
      <c r="BC75" s="102"/>
      <c r="BD75" s="102"/>
      <c r="BE75" s="570" t="e">
        <f>J84/J78*100</f>
        <v>#DIV/0!</v>
      </c>
      <c r="BF75" s="570"/>
      <c r="BG75" s="570"/>
      <c r="BH75" s="570"/>
      <c r="BI75" s="102"/>
      <c r="BJ75" s="102"/>
      <c r="BK75" s="102"/>
      <c r="BL75" s="13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</row>
    <row r="76" spans="1:84" s="5" customFormat="1" ht="14" customHeight="1" x14ac:dyDescent="0.2">
      <c r="A76" s="70"/>
      <c r="B76" s="573"/>
      <c r="C76" s="573"/>
      <c r="D76" s="573"/>
      <c r="E76" s="573"/>
      <c r="F76" s="573"/>
      <c r="G76" s="573"/>
      <c r="H76" s="573"/>
      <c r="I76" s="573"/>
      <c r="J76" s="573"/>
      <c r="K76" s="573"/>
      <c r="L76" s="573"/>
      <c r="M76" s="573"/>
      <c r="N76" s="573"/>
      <c r="O76" s="573"/>
      <c r="P76" s="573"/>
      <c r="Q76" s="573"/>
      <c r="R76" s="573"/>
      <c r="S76" s="573"/>
      <c r="T76" s="573"/>
      <c r="U76" s="573"/>
      <c r="V76" s="573"/>
      <c r="W76" s="573"/>
      <c r="X76" s="573"/>
      <c r="Y76" s="573"/>
      <c r="Z76" s="573"/>
      <c r="AA76" s="573"/>
      <c r="AB76" s="573"/>
      <c r="AC76" s="573"/>
      <c r="AD76" s="573"/>
      <c r="AE76" s="573"/>
      <c r="AF76" s="573"/>
      <c r="AG76" s="573"/>
      <c r="AH76" s="573"/>
      <c r="AI76" s="573"/>
      <c r="AJ76" s="573"/>
      <c r="AK76" s="573"/>
      <c r="AL76" s="573"/>
      <c r="AM76" s="573"/>
      <c r="AN76" s="573"/>
      <c r="AO76" s="557"/>
      <c r="AP76" s="558"/>
      <c r="AQ76" s="558"/>
      <c r="AR76" s="558"/>
      <c r="AS76" s="558"/>
      <c r="AT76" s="558"/>
      <c r="AU76" s="558"/>
      <c r="AV76" s="558"/>
      <c r="AW76" s="558"/>
      <c r="AX76" s="559"/>
      <c r="AY76" s="70"/>
      <c r="AZ76" s="70"/>
      <c r="BA76" s="13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3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</row>
    <row r="77" spans="1:84" s="5" customFormat="1" ht="14" customHeight="1" x14ac:dyDescent="0.2">
      <c r="A77" s="70"/>
      <c r="B77" s="573"/>
      <c r="C77" s="573"/>
      <c r="D77" s="573"/>
      <c r="E77" s="573"/>
      <c r="F77" s="573"/>
      <c r="G77" s="573"/>
      <c r="H77" s="573"/>
      <c r="I77" s="573"/>
      <c r="J77" s="573"/>
      <c r="K77" s="573"/>
      <c r="L77" s="573"/>
      <c r="M77" s="573"/>
      <c r="N77" s="573"/>
      <c r="O77" s="573"/>
      <c r="P77" s="573"/>
      <c r="Q77" s="573"/>
      <c r="R77" s="573"/>
      <c r="S77" s="573"/>
      <c r="T77" s="573"/>
      <c r="U77" s="573"/>
      <c r="V77" s="573"/>
      <c r="W77" s="573"/>
      <c r="X77" s="573"/>
      <c r="Y77" s="573"/>
      <c r="Z77" s="573"/>
      <c r="AA77" s="573"/>
      <c r="AB77" s="573"/>
      <c r="AC77" s="573"/>
      <c r="AD77" s="573"/>
      <c r="AE77" s="573"/>
      <c r="AF77" s="573"/>
      <c r="AG77" s="573"/>
      <c r="AH77" s="573"/>
      <c r="AI77" s="573"/>
      <c r="AJ77" s="573"/>
      <c r="AK77" s="573"/>
      <c r="AL77" s="573"/>
      <c r="AM77" s="573"/>
      <c r="AN77" s="573"/>
      <c r="AO77" s="560"/>
      <c r="AP77" s="561"/>
      <c r="AQ77" s="561"/>
      <c r="AR77" s="561"/>
      <c r="AS77" s="561"/>
      <c r="AT77" s="561"/>
      <c r="AU77" s="561"/>
      <c r="AV77" s="561"/>
      <c r="AW77" s="561"/>
      <c r="AX77" s="562"/>
      <c r="AY77" s="70"/>
      <c r="AZ77" s="70"/>
      <c r="BA77" s="132"/>
      <c r="BB77" s="102"/>
      <c r="BC77" s="102"/>
      <c r="BD77" s="102"/>
      <c r="BE77" s="570" t="e">
        <f>ROUNDDOWN(BE75,0)</f>
        <v>#DIV/0!</v>
      </c>
      <c r="BF77" s="570"/>
      <c r="BG77" s="570"/>
      <c r="BH77" s="570"/>
      <c r="BI77" s="102"/>
      <c r="BJ77" s="102"/>
      <c r="BK77" s="102"/>
      <c r="BL77" s="13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</row>
    <row r="78" spans="1:84" s="5" customFormat="1" ht="14" customHeight="1" x14ac:dyDescent="0.2">
      <c r="A78" s="70"/>
      <c r="B78" s="361" t="s">
        <v>235</v>
      </c>
      <c r="C78" s="361"/>
      <c r="D78" s="361"/>
      <c r="E78" s="361"/>
      <c r="F78" s="361"/>
      <c r="G78" s="361"/>
      <c r="H78" s="361"/>
      <c r="I78" s="361"/>
      <c r="J78" s="601">
        <f>R67</f>
        <v>0</v>
      </c>
      <c r="K78" s="601"/>
      <c r="L78" s="601"/>
      <c r="M78" s="601"/>
      <c r="N78" s="601"/>
      <c r="O78" s="601"/>
      <c r="P78" s="619" t="s">
        <v>337</v>
      </c>
      <c r="Q78" s="619"/>
      <c r="R78" s="619"/>
      <c r="S78" s="619"/>
      <c r="T78" s="619"/>
      <c r="U78" s="619"/>
      <c r="V78" s="619"/>
      <c r="W78" s="619"/>
      <c r="X78" s="619"/>
      <c r="Y78" s="619"/>
      <c r="Z78" s="619"/>
      <c r="AA78" s="619"/>
      <c r="AB78" s="619"/>
      <c r="AC78" s="619"/>
      <c r="AD78" s="619"/>
      <c r="AE78" s="619"/>
      <c r="AF78" s="619"/>
      <c r="AG78" s="619"/>
      <c r="AH78" s="619"/>
      <c r="AI78" s="619"/>
      <c r="AJ78" s="619"/>
      <c r="AK78" s="619"/>
      <c r="AL78" s="619"/>
      <c r="AM78" s="619"/>
      <c r="AN78" s="619"/>
      <c r="AO78" s="613" t="s">
        <v>281</v>
      </c>
      <c r="AP78" s="614"/>
      <c r="AQ78" s="614"/>
      <c r="AR78" s="614"/>
      <c r="AS78" s="614"/>
      <c r="AT78" s="614"/>
      <c r="AU78" s="614"/>
      <c r="AV78" s="614"/>
      <c r="AW78" s="614"/>
      <c r="AX78" s="615"/>
      <c r="AY78" s="70"/>
      <c r="AZ78" s="70"/>
      <c r="BA78" s="13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3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</row>
    <row r="79" spans="1:84" s="5" customFormat="1" ht="14" customHeight="1" x14ac:dyDescent="0.2">
      <c r="A79" s="70"/>
      <c r="B79" s="361"/>
      <c r="C79" s="361"/>
      <c r="D79" s="361"/>
      <c r="E79" s="361"/>
      <c r="F79" s="361"/>
      <c r="G79" s="361"/>
      <c r="H79" s="361"/>
      <c r="I79" s="361"/>
      <c r="J79" s="601"/>
      <c r="K79" s="601"/>
      <c r="L79" s="601"/>
      <c r="M79" s="601"/>
      <c r="N79" s="601"/>
      <c r="O79" s="601"/>
      <c r="P79" s="619"/>
      <c r="Q79" s="619"/>
      <c r="R79" s="619"/>
      <c r="S79" s="619"/>
      <c r="T79" s="619"/>
      <c r="U79" s="619"/>
      <c r="V79" s="619"/>
      <c r="W79" s="619"/>
      <c r="X79" s="619"/>
      <c r="Y79" s="619"/>
      <c r="Z79" s="619"/>
      <c r="AA79" s="619"/>
      <c r="AB79" s="619"/>
      <c r="AC79" s="619"/>
      <c r="AD79" s="619"/>
      <c r="AE79" s="619"/>
      <c r="AF79" s="619"/>
      <c r="AG79" s="619"/>
      <c r="AH79" s="619"/>
      <c r="AI79" s="619"/>
      <c r="AJ79" s="619"/>
      <c r="AK79" s="619"/>
      <c r="AL79" s="619"/>
      <c r="AM79" s="619"/>
      <c r="AN79" s="619"/>
      <c r="AO79" s="616"/>
      <c r="AP79" s="617"/>
      <c r="AQ79" s="617"/>
      <c r="AR79" s="617"/>
      <c r="AS79" s="617"/>
      <c r="AT79" s="617"/>
      <c r="AU79" s="617"/>
      <c r="AV79" s="617"/>
      <c r="AW79" s="617"/>
      <c r="AX79" s="618"/>
      <c r="AY79" s="70"/>
      <c r="AZ79" s="70"/>
      <c r="BA79" s="132"/>
      <c r="BB79" s="102"/>
      <c r="BC79" s="102"/>
      <c r="BD79" s="102"/>
      <c r="BE79" s="570" t="e">
        <f>BE77*0.1</f>
        <v>#DIV/0!</v>
      </c>
      <c r="BF79" s="570"/>
      <c r="BG79" s="570"/>
      <c r="BH79" s="570"/>
      <c r="BI79" s="102"/>
      <c r="BJ79" s="102"/>
      <c r="BK79" s="102"/>
      <c r="BL79" s="13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</row>
    <row r="80" spans="1:84" s="5" customFormat="1" ht="14" customHeight="1" x14ac:dyDescent="0.2">
      <c r="A80" s="70"/>
      <c r="B80" s="361"/>
      <c r="C80" s="361"/>
      <c r="D80" s="361"/>
      <c r="E80" s="361"/>
      <c r="F80" s="361"/>
      <c r="G80" s="361"/>
      <c r="H80" s="361"/>
      <c r="I80" s="361"/>
      <c r="J80" s="601"/>
      <c r="K80" s="601"/>
      <c r="L80" s="601"/>
      <c r="M80" s="601"/>
      <c r="N80" s="601"/>
      <c r="O80" s="601"/>
      <c r="P80" s="619"/>
      <c r="Q80" s="619"/>
      <c r="R80" s="619"/>
      <c r="S80" s="619"/>
      <c r="T80" s="619"/>
      <c r="U80" s="619"/>
      <c r="V80" s="619"/>
      <c r="W80" s="619"/>
      <c r="X80" s="619"/>
      <c r="Y80" s="619"/>
      <c r="Z80" s="619"/>
      <c r="AA80" s="619"/>
      <c r="AB80" s="619"/>
      <c r="AC80" s="619"/>
      <c r="AD80" s="619"/>
      <c r="AE80" s="619"/>
      <c r="AF80" s="619"/>
      <c r="AG80" s="619"/>
      <c r="AH80" s="619"/>
      <c r="AI80" s="619"/>
      <c r="AJ80" s="619"/>
      <c r="AK80" s="619"/>
      <c r="AL80" s="619"/>
      <c r="AM80" s="619"/>
      <c r="AN80" s="619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13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3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</row>
    <row r="81" spans="1:84" s="5" customFormat="1" ht="14" customHeight="1" x14ac:dyDescent="0.2">
      <c r="A81" s="70"/>
      <c r="B81" s="361" t="s">
        <v>378</v>
      </c>
      <c r="C81" s="361"/>
      <c r="D81" s="361"/>
      <c r="E81" s="361"/>
      <c r="F81" s="361"/>
      <c r="G81" s="361"/>
      <c r="H81" s="361"/>
      <c r="I81" s="361"/>
      <c r="J81" s="533" t="s">
        <v>287</v>
      </c>
      <c r="K81" s="533"/>
      <c r="L81" s="533"/>
      <c r="M81" s="533"/>
      <c r="N81" s="533"/>
      <c r="O81" s="533"/>
      <c r="P81" s="533"/>
      <c r="Q81" s="533"/>
      <c r="R81" s="533"/>
      <c r="S81" s="533"/>
      <c r="T81" s="533"/>
      <c r="U81" s="533"/>
      <c r="V81" s="533"/>
      <c r="W81" s="533"/>
      <c r="X81" s="533"/>
      <c r="Y81" s="533"/>
      <c r="Z81" s="533"/>
      <c r="AA81" s="533"/>
      <c r="AB81" s="533"/>
      <c r="AC81" s="533"/>
      <c r="AD81" s="533"/>
      <c r="AE81" s="533"/>
      <c r="AF81" s="533"/>
      <c r="AG81" s="533"/>
      <c r="AH81" s="533"/>
      <c r="AI81" s="533"/>
      <c r="AJ81" s="533"/>
      <c r="AK81" s="533"/>
      <c r="AL81" s="533"/>
      <c r="AM81" s="533"/>
      <c r="AN81" s="533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13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3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</row>
    <row r="82" spans="1:84" s="5" customFormat="1" ht="14" customHeight="1" x14ac:dyDescent="0.2">
      <c r="A82" s="70"/>
      <c r="B82" s="361"/>
      <c r="C82" s="361"/>
      <c r="D82" s="361"/>
      <c r="E82" s="361"/>
      <c r="F82" s="361"/>
      <c r="G82" s="361"/>
      <c r="H82" s="361"/>
      <c r="I82" s="361"/>
      <c r="J82" s="533"/>
      <c r="K82" s="533"/>
      <c r="L82" s="533"/>
      <c r="M82" s="533"/>
      <c r="N82" s="533"/>
      <c r="O82" s="533"/>
      <c r="P82" s="533"/>
      <c r="Q82" s="533"/>
      <c r="R82" s="533"/>
      <c r="S82" s="533"/>
      <c r="T82" s="533"/>
      <c r="U82" s="533"/>
      <c r="V82" s="533"/>
      <c r="W82" s="533"/>
      <c r="X82" s="533"/>
      <c r="Y82" s="533"/>
      <c r="Z82" s="533"/>
      <c r="AA82" s="533"/>
      <c r="AB82" s="533"/>
      <c r="AC82" s="533"/>
      <c r="AD82" s="533"/>
      <c r="AE82" s="533"/>
      <c r="AF82" s="533"/>
      <c r="AG82" s="533"/>
      <c r="AH82" s="533"/>
      <c r="AI82" s="533"/>
      <c r="AJ82" s="533"/>
      <c r="AK82" s="533"/>
      <c r="AL82" s="533"/>
      <c r="AM82" s="533"/>
      <c r="AN82" s="533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13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3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</row>
    <row r="83" spans="1:84" s="3" customFormat="1" ht="14" customHeight="1" x14ac:dyDescent="0.2">
      <c r="A83" s="70"/>
      <c r="B83" s="361"/>
      <c r="C83" s="361"/>
      <c r="D83" s="361"/>
      <c r="E83" s="361"/>
      <c r="F83" s="361"/>
      <c r="G83" s="361"/>
      <c r="H83" s="361"/>
      <c r="I83" s="361"/>
      <c r="J83" s="533"/>
      <c r="K83" s="533"/>
      <c r="L83" s="533"/>
      <c r="M83" s="533"/>
      <c r="N83" s="533"/>
      <c r="O83" s="533"/>
      <c r="P83" s="533"/>
      <c r="Q83" s="533"/>
      <c r="R83" s="533"/>
      <c r="S83" s="533"/>
      <c r="T83" s="533"/>
      <c r="U83" s="533"/>
      <c r="V83" s="533"/>
      <c r="W83" s="533"/>
      <c r="X83" s="533"/>
      <c r="Y83" s="533"/>
      <c r="Z83" s="533"/>
      <c r="AA83" s="533"/>
      <c r="AB83" s="533"/>
      <c r="AC83" s="533"/>
      <c r="AD83" s="533"/>
      <c r="AE83" s="533"/>
      <c r="AF83" s="533"/>
      <c r="AG83" s="533"/>
      <c r="AH83" s="533"/>
      <c r="AI83" s="533"/>
      <c r="AJ83" s="533"/>
      <c r="AK83" s="533"/>
      <c r="AL83" s="533"/>
      <c r="AM83" s="533"/>
      <c r="AN83" s="533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13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3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3"/>
      <c r="CE83" s="103"/>
      <c r="CF83" s="103"/>
    </row>
    <row r="84" spans="1:84" s="5" customFormat="1" ht="14" customHeight="1" x14ac:dyDescent="0.2">
      <c r="A84" s="70"/>
      <c r="B84" s="361" t="s">
        <v>283</v>
      </c>
      <c r="C84" s="361"/>
      <c r="D84" s="361"/>
      <c r="E84" s="361"/>
      <c r="F84" s="361"/>
      <c r="G84" s="361"/>
      <c r="H84" s="361"/>
      <c r="I84" s="361"/>
      <c r="J84" s="603">
        <v>0</v>
      </c>
      <c r="K84" s="603"/>
      <c r="L84" s="603"/>
      <c r="M84" s="603"/>
      <c r="N84" s="603"/>
      <c r="O84" s="603"/>
      <c r="P84" s="533" t="s">
        <v>280</v>
      </c>
      <c r="Q84" s="533"/>
      <c r="R84" s="533"/>
      <c r="S84" s="533"/>
      <c r="T84" s="533"/>
      <c r="U84" s="533"/>
      <c r="V84" s="533"/>
      <c r="W84" s="533"/>
      <c r="X84" s="533"/>
      <c r="Y84" s="533"/>
      <c r="Z84" s="533"/>
      <c r="AA84" s="533"/>
      <c r="AB84" s="533"/>
      <c r="AC84" s="533"/>
      <c r="AD84" s="533"/>
      <c r="AE84" s="533"/>
      <c r="AF84" s="533"/>
      <c r="AG84" s="533"/>
      <c r="AH84" s="533"/>
      <c r="AI84" s="533"/>
      <c r="AJ84" s="533"/>
      <c r="AK84" s="533"/>
      <c r="AL84" s="533"/>
      <c r="AM84" s="533"/>
      <c r="AN84" s="533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13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3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</row>
    <row r="85" spans="1:84" s="5" customFormat="1" ht="14" customHeight="1" x14ac:dyDescent="0.2">
      <c r="A85" s="70"/>
      <c r="B85" s="361"/>
      <c r="C85" s="361"/>
      <c r="D85" s="361"/>
      <c r="E85" s="361"/>
      <c r="F85" s="361"/>
      <c r="G85" s="361"/>
      <c r="H85" s="361"/>
      <c r="I85" s="361"/>
      <c r="J85" s="603"/>
      <c r="K85" s="603"/>
      <c r="L85" s="603"/>
      <c r="M85" s="603"/>
      <c r="N85" s="603"/>
      <c r="O85" s="603"/>
      <c r="P85" s="533"/>
      <c r="Q85" s="533"/>
      <c r="R85" s="533"/>
      <c r="S85" s="533"/>
      <c r="T85" s="533"/>
      <c r="U85" s="533"/>
      <c r="V85" s="533"/>
      <c r="W85" s="533"/>
      <c r="X85" s="533"/>
      <c r="Y85" s="533"/>
      <c r="Z85" s="533"/>
      <c r="AA85" s="533"/>
      <c r="AB85" s="533"/>
      <c r="AC85" s="533"/>
      <c r="AD85" s="533"/>
      <c r="AE85" s="533"/>
      <c r="AF85" s="533"/>
      <c r="AG85" s="533"/>
      <c r="AH85" s="533"/>
      <c r="AI85" s="533"/>
      <c r="AJ85" s="533"/>
      <c r="AK85" s="533"/>
      <c r="AL85" s="533"/>
      <c r="AM85" s="533"/>
      <c r="AN85" s="533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13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3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</row>
    <row r="86" spans="1:84" s="3" customFormat="1" ht="14" customHeight="1" x14ac:dyDescent="0.2">
      <c r="A86" s="70"/>
      <c r="B86" s="361"/>
      <c r="C86" s="361"/>
      <c r="D86" s="361"/>
      <c r="E86" s="361"/>
      <c r="F86" s="361"/>
      <c r="G86" s="361"/>
      <c r="H86" s="361"/>
      <c r="I86" s="361"/>
      <c r="J86" s="603"/>
      <c r="K86" s="603"/>
      <c r="L86" s="603"/>
      <c r="M86" s="603"/>
      <c r="N86" s="603"/>
      <c r="O86" s="603"/>
      <c r="P86" s="533"/>
      <c r="Q86" s="533"/>
      <c r="R86" s="533"/>
      <c r="S86" s="533"/>
      <c r="T86" s="533"/>
      <c r="U86" s="533"/>
      <c r="V86" s="533"/>
      <c r="W86" s="533"/>
      <c r="X86" s="533"/>
      <c r="Y86" s="533"/>
      <c r="Z86" s="533"/>
      <c r="AA86" s="533"/>
      <c r="AB86" s="533"/>
      <c r="AC86" s="533"/>
      <c r="AD86" s="533"/>
      <c r="AE86" s="533"/>
      <c r="AF86" s="533"/>
      <c r="AG86" s="533"/>
      <c r="AH86" s="533"/>
      <c r="AI86" s="533"/>
      <c r="AJ86" s="533"/>
      <c r="AK86" s="533"/>
      <c r="AL86" s="533"/>
      <c r="AM86" s="533"/>
      <c r="AN86" s="533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13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3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3"/>
      <c r="CE86" s="103"/>
      <c r="CF86" s="103"/>
    </row>
    <row r="87" spans="1:84" s="5" customFormat="1" ht="14" customHeight="1" x14ac:dyDescent="0.2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13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3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</row>
    <row r="88" spans="1:84" s="5" customFormat="1" ht="14" customHeight="1" x14ac:dyDescent="0.2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13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3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</row>
    <row r="89" spans="1:84" s="3" customFormat="1" ht="14" customHeight="1" x14ac:dyDescent="0.2">
      <c r="A89" s="70"/>
      <c r="B89" s="683" t="s">
        <v>288</v>
      </c>
      <c r="C89" s="684"/>
      <c r="D89" s="684"/>
      <c r="E89" s="684"/>
      <c r="F89" s="684"/>
      <c r="G89" s="684"/>
      <c r="H89" s="684"/>
      <c r="I89" s="684"/>
      <c r="J89" s="684"/>
      <c r="K89" s="684"/>
      <c r="L89" s="684"/>
      <c r="M89" s="684"/>
      <c r="N89" s="684"/>
      <c r="O89" s="684"/>
      <c r="P89" s="684"/>
      <c r="Q89" s="684"/>
      <c r="R89" s="684"/>
      <c r="S89" s="684"/>
      <c r="T89" s="684"/>
      <c r="U89" s="684"/>
      <c r="V89" s="684"/>
      <c r="W89" s="684"/>
      <c r="X89" s="684"/>
      <c r="Y89" s="684"/>
      <c r="Z89" s="684"/>
      <c r="AA89" s="684"/>
      <c r="AB89" s="684"/>
      <c r="AC89" s="684"/>
      <c r="AD89" s="684"/>
      <c r="AE89" s="684"/>
      <c r="AF89" s="684"/>
      <c r="AG89" s="684"/>
      <c r="AH89" s="684"/>
      <c r="AI89" s="684"/>
      <c r="AJ89" s="684"/>
      <c r="AK89" s="684"/>
      <c r="AL89" s="684"/>
      <c r="AM89" s="684"/>
      <c r="AN89" s="684"/>
      <c r="AO89" s="684"/>
      <c r="AP89" s="684"/>
      <c r="AQ89" s="684"/>
      <c r="AR89" s="685"/>
      <c r="AS89" s="234" t="s">
        <v>276</v>
      </c>
      <c r="AT89" s="235"/>
      <c r="AU89" s="235"/>
      <c r="AV89" s="235"/>
      <c r="AW89" s="235"/>
      <c r="AX89" s="236"/>
      <c r="AY89" s="70"/>
      <c r="AZ89" s="70"/>
      <c r="BA89" s="132"/>
      <c r="BB89" s="102"/>
      <c r="BC89" s="102"/>
      <c r="BD89" s="102"/>
      <c r="BE89" s="570" t="e">
        <f>K107/J78*100</f>
        <v>#DIV/0!</v>
      </c>
      <c r="BF89" s="570"/>
      <c r="BG89" s="570"/>
      <c r="BH89" s="570"/>
      <c r="BI89" s="102"/>
      <c r="BJ89" s="102"/>
      <c r="BK89" s="102"/>
      <c r="BL89" s="13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3"/>
      <c r="CE89" s="103"/>
      <c r="CF89" s="103"/>
    </row>
    <row r="90" spans="1:84" s="5" customFormat="1" ht="14" customHeight="1" x14ac:dyDescent="0.2">
      <c r="A90" s="70"/>
      <c r="B90" s="663"/>
      <c r="C90" s="664"/>
      <c r="D90" s="664"/>
      <c r="E90" s="664"/>
      <c r="F90" s="664"/>
      <c r="G90" s="664"/>
      <c r="H90" s="664"/>
      <c r="I90" s="664"/>
      <c r="J90" s="664"/>
      <c r="K90" s="664"/>
      <c r="L90" s="664"/>
      <c r="M90" s="664"/>
      <c r="N90" s="664"/>
      <c r="O90" s="664"/>
      <c r="P90" s="664"/>
      <c r="Q90" s="664"/>
      <c r="R90" s="664"/>
      <c r="S90" s="664"/>
      <c r="T90" s="664"/>
      <c r="U90" s="664"/>
      <c r="V90" s="664"/>
      <c r="W90" s="664"/>
      <c r="X90" s="664"/>
      <c r="Y90" s="664"/>
      <c r="Z90" s="664"/>
      <c r="AA90" s="664"/>
      <c r="AB90" s="664"/>
      <c r="AC90" s="664"/>
      <c r="AD90" s="664"/>
      <c r="AE90" s="664"/>
      <c r="AF90" s="664"/>
      <c r="AG90" s="664"/>
      <c r="AH90" s="664"/>
      <c r="AI90" s="664"/>
      <c r="AJ90" s="664"/>
      <c r="AK90" s="664"/>
      <c r="AL90" s="664"/>
      <c r="AM90" s="664"/>
      <c r="AN90" s="664"/>
      <c r="AO90" s="664"/>
      <c r="AP90" s="664"/>
      <c r="AQ90" s="664"/>
      <c r="AR90" s="665"/>
      <c r="AS90" s="237"/>
      <c r="AT90" s="238"/>
      <c r="AU90" s="238"/>
      <c r="AV90" s="238"/>
      <c r="AW90" s="238"/>
      <c r="AX90" s="239"/>
      <c r="AY90" s="70"/>
      <c r="AZ90" s="70"/>
      <c r="BA90" s="13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3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</row>
    <row r="91" spans="1:84" s="5" customFormat="1" ht="14" customHeight="1" x14ac:dyDescent="0.2">
      <c r="A91" s="70"/>
      <c r="B91" s="666"/>
      <c r="C91" s="667"/>
      <c r="D91" s="667"/>
      <c r="E91" s="667"/>
      <c r="F91" s="667"/>
      <c r="G91" s="667"/>
      <c r="H91" s="667"/>
      <c r="I91" s="667"/>
      <c r="J91" s="667"/>
      <c r="K91" s="667"/>
      <c r="L91" s="667"/>
      <c r="M91" s="667"/>
      <c r="N91" s="667"/>
      <c r="O91" s="667"/>
      <c r="P91" s="667"/>
      <c r="Q91" s="667"/>
      <c r="R91" s="667"/>
      <c r="S91" s="667"/>
      <c r="T91" s="667"/>
      <c r="U91" s="667"/>
      <c r="V91" s="667"/>
      <c r="W91" s="667"/>
      <c r="X91" s="667"/>
      <c r="Y91" s="667"/>
      <c r="Z91" s="667"/>
      <c r="AA91" s="667"/>
      <c r="AB91" s="667"/>
      <c r="AC91" s="667"/>
      <c r="AD91" s="667"/>
      <c r="AE91" s="667"/>
      <c r="AF91" s="667"/>
      <c r="AG91" s="667"/>
      <c r="AH91" s="667"/>
      <c r="AI91" s="667"/>
      <c r="AJ91" s="667"/>
      <c r="AK91" s="667"/>
      <c r="AL91" s="667"/>
      <c r="AM91" s="667"/>
      <c r="AN91" s="667"/>
      <c r="AO91" s="667"/>
      <c r="AP91" s="667"/>
      <c r="AQ91" s="667"/>
      <c r="AR91" s="668"/>
      <c r="AS91" s="240"/>
      <c r="AT91" s="241"/>
      <c r="AU91" s="241"/>
      <c r="AV91" s="241"/>
      <c r="AW91" s="241"/>
      <c r="AX91" s="249"/>
      <c r="AY91" s="70"/>
      <c r="AZ91" s="70"/>
      <c r="BA91" s="132"/>
      <c r="BB91" s="102"/>
      <c r="BC91" s="102"/>
      <c r="BD91" s="102"/>
      <c r="BE91" s="570" t="e">
        <f>ROUNDDOWN(BE89,0)</f>
        <v>#DIV/0!</v>
      </c>
      <c r="BF91" s="570"/>
      <c r="BG91" s="570"/>
      <c r="BH91" s="570"/>
      <c r="BI91" s="102"/>
      <c r="BJ91" s="102"/>
      <c r="BK91" s="102"/>
      <c r="BL91" s="13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</row>
    <row r="92" spans="1:84" s="5" customFormat="1" ht="14" customHeight="1" x14ac:dyDescent="0.2">
      <c r="A92" s="70"/>
      <c r="B92" s="686" t="s">
        <v>289</v>
      </c>
      <c r="C92" s="687"/>
      <c r="D92" s="687"/>
      <c r="E92" s="687"/>
      <c r="F92" s="687"/>
      <c r="G92" s="687"/>
      <c r="H92" s="687"/>
      <c r="I92" s="687"/>
      <c r="J92" s="687"/>
      <c r="K92" s="687"/>
      <c r="L92" s="687"/>
      <c r="M92" s="687"/>
      <c r="N92" s="687"/>
      <c r="O92" s="687"/>
      <c r="P92" s="687"/>
      <c r="Q92" s="687"/>
      <c r="R92" s="687"/>
      <c r="S92" s="687"/>
      <c r="T92" s="687"/>
      <c r="U92" s="687"/>
      <c r="V92" s="687"/>
      <c r="W92" s="687"/>
      <c r="X92" s="687"/>
      <c r="Y92" s="687"/>
      <c r="Z92" s="687"/>
      <c r="AA92" s="687"/>
      <c r="AB92" s="687"/>
      <c r="AC92" s="687"/>
      <c r="AD92" s="687"/>
      <c r="AE92" s="687"/>
      <c r="AF92" s="687"/>
      <c r="AG92" s="687"/>
      <c r="AH92" s="687"/>
      <c r="AI92" s="687"/>
      <c r="AJ92" s="687"/>
      <c r="AK92" s="687"/>
      <c r="AL92" s="687"/>
      <c r="AM92" s="687"/>
      <c r="AN92" s="687"/>
      <c r="AO92" s="687"/>
      <c r="AP92" s="687"/>
      <c r="AQ92" s="687"/>
      <c r="AR92" s="687"/>
      <c r="AS92" s="687"/>
      <c r="AT92" s="687"/>
      <c r="AU92" s="687"/>
      <c r="AV92" s="687"/>
      <c r="AW92" s="687"/>
      <c r="AX92" s="688"/>
      <c r="AY92" s="70"/>
      <c r="AZ92" s="70"/>
      <c r="BA92" s="13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3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</row>
    <row r="93" spans="1:84" s="5" customFormat="1" ht="14" customHeight="1" x14ac:dyDescent="0.2">
      <c r="A93" s="70"/>
      <c r="B93" s="689"/>
      <c r="C93" s="690"/>
      <c r="D93" s="690"/>
      <c r="E93" s="690"/>
      <c r="F93" s="690"/>
      <c r="G93" s="690"/>
      <c r="H93" s="690"/>
      <c r="I93" s="690"/>
      <c r="J93" s="690"/>
      <c r="K93" s="690"/>
      <c r="L93" s="690"/>
      <c r="M93" s="690"/>
      <c r="N93" s="690"/>
      <c r="O93" s="690"/>
      <c r="P93" s="690"/>
      <c r="Q93" s="690"/>
      <c r="R93" s="690"/>
      <c r="S93" s="690"/>
      <c r="T93" s="690"/>
      <c r="U93" s="690"/>
      <c r="V93" s="690"/>
      <c r="W93" s="690"/>
      <c r="X93" s="690"/>
      <c r="Y93" s="690"/>
      <c r="Z93" s="690"/>
      <c r="AA93" s="690"/>
      <c r="AB93" s="690"/>
      <c r="AC93" s="690"/>
      <c r="AD93" s="690"/>
      <c r="AE93" s="690"/>
      <c r="AF93" s="690"/>
      <c r="AG93" s="690"/>
      <c r="AH93" s="690"/>
      <c r="AI93" s="690"/>
      <c r="AJ93" s="690"/>
      <c r="AK93" s="690"/>
      <c r="AL93" s="690"/>
      <c r="AM93" s="690"/>
      <c r="AN93" s="690"/>
      <c r="AO93" s="690"/>
      <c r="AP93" s="690"/>
      <c r="AQ93" s="690"/>
      <c r="AR93" s="690"/>
      <c r="AS93" s="690"/>
      <c r="AT93" s="690"/>
      <c r="AU93" s="690"/>
      <c r="AV93" s="690"/>
      <c r="AW93" s="690"/>
      <c r="AX93" s="691"/>
      <c r="AY93" s="70"/>
      <c r="AZ93" s="70"/>
      <c r="BA93" s="132"/>
      <c r="BB93" s="102"/>
      <c r="BC93" s="102"/>
      <c r="BD93" s="102"/>
      <c r="BE93" s="570" t="e">
        <f>IF(BE91*0.2&gt;10,10,BE91*0.2)</f>
        <v>#DIV/0!</v>
      </c>
      <c r="BF93" s="570"/>
      <c r="BG93" s="570"/>
      <c r="BH93" s="570"/>
      <c r="BI93" s="102"/>
      <c r="BJ93" s="102"/>
      <c r="BK93" s="102"/>
      <c r="BL93" s="13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</row>
    <row r="94" spans="1:84" s="5" customFormat="1" ht="14" customHeight="1" x14ac:dyDescent="0.2">
      <c r="A94" s="70"/>
      <c r="B94" s="571" t="s">
        <v>283</v>
      </c>
      <c r="C94" s="373"/>
      <c r="D94" s="373"/>
      <c r="E94" s="373"/>
      <c r="F94" s="373"/>
      <c r="G94" s="373"/>
      <c r="H94" s="373"/>
      <c r="I94" s="373"/>
      <c r="J94" s="374"/>
      <c r="K94" s="674">
        <v>0</v>
      </c>
      <c r="L94" s="675"/>
      <c r="M94" s="675"/>
      <c r="N94" s="675"/>
      <c r="O94" s="675"/>
      <c r="P94" s="675"/>
      <c r="Q94" s="676"/>
      <c r="R94" s="692" t="s">
        <v>280</v>
      </c>
      <c r="S94" s="693"/>
      <c r="T94" s="693"/>
      <c r="U94" s="693"/>
      <c r="V94" s="693"/>
      <c r="W94" s="693"/>
      <c r="X94" s="693"/>
      <c r="Y94" s="693"/>
      <c r="Z94" s="693"/>
      <c r="AA94" s="693"/>
      <c r="AB94" s="693"/>
      <c r="AC94" s="693"/>
      <c r="AD94" s="693"/>
      <c r="AE94" s="693"/>
      <c r="AF94" s="693"/>
      <c r="AG94" s="693"/>
      <c r="AH94" s="693"/>
      <c r="AI94" s="693"/>
      <c r="AJ94" s="693"/>
      <c r="AK94" s="693"/>
      <c r="AL94" s="693"/>
      <c r="AM94" s="693"/>
      <c r="AN94" s="693"/>
      <c r="AO94" s="693"/>
      <c r="AP94" s="693"/>
      <c r="AQ94" s="693"/>
      <c r="AR94" s="693"/>
      <c r="AS94" s="693"/>
      <c r="AT94" s="693"/>
      <c r="AU94" s="693"/>
      <c r="AV94" s="693"/>
      <c r="AW94" s="693"/>
      <c r="AX94" s="694"/>
      <c r="AY94" s="70"/>
      <c r="AZ94" s="70"/>
      <c r="BA94" s="13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3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</row>
    <row r="95" spans="1:84" s="5" customFormat="1" ht="14" customHeight="1" x14ac:dyDescent="0.2">
      <c r="A95" s="70"/>
      <c r="B95" s="673"/>
      <c r="C95" s="375"/>
      <c r="D95" s="375"/>
      <c r="E95" s="375"/>
      <c r="F95" s="375"/>
      <c r="G95" s="375"/>
      <c r="H95" s="375"/>
      <c r="I95" s="375"/>
      <c r="J95" s="376"/>
      <c r="K95" s="677"/>
      <c r="L95" s="678"/>
      <c r="M95" s="678"/>
      <c r="N95" s="678"/>
      <c r="O95" s="678"/>
      <c r="P95" s="678"/>
      <c r="Q95" s="679"/>
      <c r="R95" s="695"/>
      <c r="S95" s="696"/>
      <c r="T95" s="696"/>
      <c r="U95" s="696"/>
      <c r="V95" s="696"/>
      <c r="W95" s="696"/>
      <c r="X95" s="696"/>
      <c r="Y95" s="696"/>
      <c r="Z95" s="696"/>
      <c r="AA95" s="696"/>
      <c r="AB95" s="696"/>
      <c r="AC95" s="696"/>
      <c r="AD95" s="696"/>
      <c r="AE95" s="696"/>
      <c r="AF95" s="696"/>
      <c r="AG95" s="696"/>
      <c r="AH95" s="696"/>
      <c r="AI95" s="696"/>
      <c r="AJ95" s="696"/>
      <c r="AK95" s="696"/>
      <c r="AL95" s="696"/>
      <c r="AM95" s="696"/>
      <c r="AN95" s="696"/>
      <c r="AO95" s="696"/>
      <c r="AP95" s="696"/>
      <c r="AQ95" s="696"/>
      <c r="AR95" s="696"/>
      <c r="AS95" s="696"/>
      <c r="AT95" s="696"/>
      <c r="AU95" s="696"/>
      <c r="AV95" s="696"/>
      <c r="AW95" s="696"/>
      <c r="AX95" s="697"/>
      <c r="AY95" s="70"/>
      <c r="AZ95" s="70"/>
      <c r="BA95" s="13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3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</row>
    <row r="96" spans="1:84" s="5" customFormat="1" ht="14" customHeight="1" x14ac:dyDescent="0.2">
      <c r="A96" s="70"/>
      <c r="B96" s="572"/>
      <c r="C96" s="377"/>
      <c r="D96" s="377"/>
      <c r="E96" s="377"/>
      <c r="F96" s="377"/>
      <c r="G96" s="377"/>
      <c r="H96" s="377"/>
      <c r="I96" s="377"/>
      <c r="J96" s="378"/>
      <c r="K96" s="680"/>
      <c r="L96" s="681"/>
      <c r="M96" s="681"/>
      <c r="N96" s="681"/>
      <c r="O96" s="681"/>
      <c r="P96" s="681"/>
      <c r="Q96" s="682"/>
      <c r="R96" s="698"/>
      <c r="S96" s="699"/>
      <c r="T96" s="699"/>
      <c r="U96" s="699"/>
      <c r="V96" s="699"/>
      <c r="W96" s="699"/>
      <c r="X96" s="699"/>
      <c r="Y96" s="699"/>
      <c r="Z96" s="699"/>
      <c r="AA96" s="699"/>
      <c r="AB96" s="699"/>
      <c r="AC96" s="699"/>
      <c r="AD96" s="699"/>
      <c r="AE96" s="699"/>
      <c r="AF96" s="699"/>
      <c r="AG96" s="699"/>
      <c r="AH96" s="699"/>
      <c r="AI96" s="699"/>
      <c r="AJ96" s="699"/>
      <c r="AK96" s="699"/>
      <c r="AL96" s="699"/>
      <c r="AM96" s="699"/>
      <c r="AN96" s="699"/>
      <c r="AO96" s="699"/>
      <c r="AP96" s="699"/>
      <c r="AQ96" s="699"/>
      <c r="AR96" s="699"/>
      <c r="AS96" s="699"/>
      <c r="AT96" s="699"/>
      <c r="AU96" s="699"/>
      <c r="AV96" s="699"/>
      <c r="AW96" s="699"/>
      <c r="AX96" s="700"/>
      <c r="AY96" s="70"/>
      <c r="AZ96" s="70"/>
      <c r="BA96" s="13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3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</row>
    <row r="97" spans="1:84" s="5" customFormat="1" ht="14" customHeight="1" x14ac:dyDescent="0.2">
      <c r="A97" s="70"/>
      <c r="B97" s="686" t="s">
        <v>290</v>
      </c>
      <c r="C97" s="687"/>
      <c r="D97" s="687"/>
      <c r="E97" s="687"/>
      <c r="F97" s="687"/>
      <c r="G97" s="687"/>
      <c r="H97" s="687"/>
      <c r="I97" s="687"/>
      <c r="J97" s="687"/>
      <c r="K97" s="687"/>
      <c r="L97" s="687"/>
      <c r="M97" s="687"/>
      <c r="N97" s="687"/>
      <c r="O97" s="687"/>
      <c r="P97" s="687"/>
      <c r="Q97" s="687"/>
      <c r="R97" s="687"/>
      <c r="S97" s="687"/>
      <c r="T97" s="687"/>
      <c r="U97" s="687"/>
      <c r="V97" s="687"/>
      <c r="W97" s="687"/>
      <c r="X97" s="687"/>
      <c r="Y97" s="687"/>
      <c r="Z97" s="687"/>
      <c r="AA97" s="687"/>
      <c r="AB97" s="687"/>
      <c r="AC97" s="687"/>
      <c r="AD97" s="687"/>
      <c r="AE97" s="687"/>
      <c r="AF97" s="687"/>
      <c r="AG97" s="687"/>
      <c r="AH97" s="687"/>
      <c r="AI97" s="687"/>
      <c r="AJ97" s="687"/>
      <c r="AK97" s="687"/>
      <c r="AL97" s="687"/>
      <c r="AM97" s="687"/>
      <c r="AN97" s="687"/>
      <c r="AO97" s="687"/>
      <c r="AP97" s="687"/>
      <c r="AQ97" s="687"/>
      <c r="AR97" s="687"/>
      <c r="AS97" s="687"/>
      <c r="AT97" s="687"/>
      <c r="AU97" s="687"/>
      <c r="AV97" s="687"/>
      <c r="AW97" s="687"/>
      <c r="AX97" s="688"/>
      <c r="AY97" s="70"/>
      <c r="AZ97" s="70"/>
      <c r="BA97" s="13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3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</row>
    <row r="98" spans="1:84" s="5" customFormat="1" ht="14" customHeight="1" x14ac:dyDescent="0.2">
      <c r="A98" s="70"/>
      <c r="B98" s="689"/>
      <c r="C98" s="690"/>
      <c r="D98" s="690"/>
      <c r="E98" s="690"/>
      <c r="F98" s="690"/>
      <c r="G98" s="690"/>
      <c r="H98" s="690"/>
      <c r="I98" s="690"/>
      <c r="J98" s="690"/>
      <c r="K98" s="690"/>
      <c r="L98" s="690"/>
      <c r="M98" s="690"/>
      <c r="N98" s="690"/>
      <c r="O98" s="690"/>
      <c r="P98" s="690"/>
      <c r="Q98" s="690"/>
      <c r="R98" s="690"/>
      <c r="S98" s="690"/>
      <c r="T98" s="690"/>
      <c r="U98" s="690"/>
      <c r="V98" s="690"/>
      <c r="W98" s="690"/>
      <c r="X98" s="690"/>
      <c r="Y98" s="690"/>
      <c r="Z98" s="690"/>
      <c r="AA98" s="690"/>
      <c r="AB98" s="690"/>
      <c r="AC98" s="690"/>
      <c r="AD98" s="690"/>
      <c r="AE98" s="690"/>
      <c r="AF98" s="690"/>
      <c r="AG98" s="690"/>
      <c r="AH98" s="690"/>
      <c r="AI98" s="690"/>
      <c r="AJ98" s="690"/>
      <c r="AK98" s="690"/>
      <c r="AL98" s="690"/>
      <c r="AM98" s="690"/>
      <c r="AN98" s="690"/>
      <c r="AO98" s="690"/>
      <c r="AP98" s="690"/>
      <c r="AQ98" s="690"/>
      <c r="AR98" s="690"/>
      <c r="AS98" s="690"/>
      <c r="AT98" s="690"/>
      <c r="AU98" s="690"/>
      <c r="AV98" s="690"/>
      <c r="AW98" s="690"/>
      <c r="AX98" s="691"/>
      <c r="AY98" s="70"/>
      <c r="AZ98" s="70"/>
      <c r="BA98" s="13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3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</row>
    <row r="99" spans="1:84" s="5" customFormat="1" ht="14" customHeight="1" x14ac:dyDescent="0.2">
      <c r="A99" s="70"/>
      <c r="B99" s="571" t="s">
        <v>283</v>
      </c>
      <c r="C99" s="373"/>
      <c r="D99" s="373"/>
      <c r="E99" s="373"/>
      <c r="F99" s="373"/>
      <c r="G99" s="373"/>
      <c r="H99" s="373"/>
      <c r="I99" s="373"/>
      <c r="J99" s="374"/>
      <c r="K99" s="674">
        <v>0</v>
      </c>
      <c r="L99" s="675"/>
      <c r="M99" s="675"/>
      <c r="N99" s="675"/>
      <c r="O99" s="675"/>
      <c r="P99" s="675"/>
      <c r="Q99" s="676"/>
      <c r="R99" s="692" t="s">
        <v>280</v>
      </c>
      <c r="S99" s="693"/>
      <c r="T99" s="693"/>
      <c r="U99" s="693"/>
      <c r="V99" s="693"/>
      <c r="W99" s="693"/>
      <c r="X99" s="693"/>
      <c r="Y99" s="693"/>
      <c r="Z99" s="693"/>
      <c r="AA99" s="693"/>
      <c r="AB99" s="693"/>
      <c r="AC99" s="693"/>
      <c r="AD99" s="693"/>
      <c r="AE99" s="693"/>
      <c r="AF99" s="693"/>
      <c r="AG99" s="693"/>
      <c r="AH99" s="693"/>
      <c r="AI99" s="693"/>
      <c r="AJ99" s="693"/>
      <c r="AK99" s="693"/>
      <c r="AL99" s="693"/>
      <c r="AM99" s="693"/>
      <c r="AN99" s="693"/>
      <c r="AO99" s="693"/>
      <c r="AP99" s="693"/>
      <c r="AQ99" s="693"/>
      <c r="AR99" s="693"/>
      <c r="AS99" s="693"/>
      <c r="AT99" s="693"/>
      <c r="AU99" s="693"/>
      <c r="AV99" s="693"/>
      <c r="AW99" s="693"/>
      <c r="AX99" s="694"/>
      <c r="AY99" s="70"/>
      <c r="AZ99" s="70"/>
      <c r="BA99" s="13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3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</row>
    <row r="100" spans="1:84" s="5" customFormat="1" ht="14" customHeight="1" x14ac:dyDescent="0.2">
      <c r="A100" s="70"/>
      <c r="B100" s="673"/>
      <c r="C100" s="375"/>
      <c r="D100" s="375"/>
      <c r="E100" s="375"/>
      <c r="F100" s="375"/>
      <c r="G100" s="375"/>
      <c r="H100" s="375"/>
      <c r="I100" s="375"/>
      <c r="J100" s="376"/>
      <c r="K100" s="677"/>
      <c r="L100" s="678"/>
      <c r="M100" s="678"/>
      <c r="N100" s="678"/>
      <c r="O100" s="678"/>
      <c r="P100" s="678"/>
      <c r="Q100" s="679"/>
      <c r="R100" s="695"/>
      <c r="S100" s="696"/>
      <c r="T100" s="696"/>
      <c r="U100" s="696"/>
      <c r="V100" s="696"/>
      <c r="W100" s="696"/>
      <c r="X100" s="696"/>
      <c r="Y100" s="696"/>
      <c r="Z100" s="696"/>
      <c r="AA100" s="696"/>
      <c r="AB100" s="696"/>
      <c r="AC100" s="696"/>
      <c r="AD100" s="696"/>
      <c r="AE100" s="696"/>
      <c r="AF100" s="696"/>
      <c r="AG100" s="696"/>
      <c r="AH100" s="696"/>
      <c r="AI100" s="696"/>
      <c r="AJ100" s="696"/>
      <c r="AK100" s="696"/>
      <c r="AL100" s="696"/>
      <c r="AM100" s="696"/>
      <c r="AN100" s="696"/>
      <c r="AO100" s="696"/>
      <c r="AP100" s="696"/>
      <c r="AQ100" s="696"/>
      <c r="AR100" s="696"/>
      <c r="AS100" s="696"/>
      <c r="AT100" s="696"/>
      <c r="AU100" s="696"/>
      <c r="AV100" s="696"/>
      <c r="AW100" s="696"/>
      <c r="AX100" s="697"/>
      <c r="AY100" s="70"/>
      <c r="AZ100" s="70"/>
      <c r="BA100" s="13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3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</row>
    <row r="101" spans="1:84" s="5" customFormat="1" ht="14" customHeight="1" x14ac:dyDescent="0.2">
      <c r="A101" s="70"/>
      <c r="B101" s="572"/>
      <c r="C101" s="377"/>
      <c r="D101" s="377"/>
      <c r="E101" s="377"/>
      <c r="F101" s="377"/>
      <c r="G101" s="377"/>
      <c r="H101" s="377"/>
      <c r="I101" s="377"/>
      <c r="J101" s="378"/>
      <c r="K101" s="680"/>
      <c r="L101" s="681"/>
      <c r="M101" s="681"/>
      <c r="N101" s="681"/>
      <c r="O101" s="681"/>
      <c r="P101" s="681"/>
      <c r="Q101" s="682"/>
      <c r="R101" s="698"/>
      <c r="S101" s="699"/>
      <c r="T101" s="699"/>
      <c r="U101" s="699"/>
      <c r="V101" s="699"/>
      <c r="W101" s="699"/>
      <c r="X101" s="699"/>
      <c r="Y101" s="699"/>
      <c r="Z101" s="699"/>
      <c r="AA101" s="699"/>
      <c r="AB101" s="699"/>
      <c r="AC101" s="699"/>
      <c r="AD101" s="699"/>
      <c r="AE101" s="699"/>
      <c r="AF101" s="699"/>
      <c r="AG101" s="699"/>
      <c r="AH101" s="699"/>
      <c r="AI101" s="699"/>
      <c r="AJ101" s="699"/>
      <c r="AK101" s="699"/>
      <c r="AL101" s="699"/>
      <c r="AM101" s="699"/>
      <c r="AN101" s="699"/>
      <c r="AO101" s="699"/>
      <c r="AP101" s="699"/>
      <c r="AQ101" s="699"/>
      <c r="AR101" s="699"/>
      <c r="AS101" s="699"/>
      <c r="AT101" s="699"/>
      <c r="AU101" s="699"/>
      <c r="AV101" s="699"/>
      <c r="AW101" s="699"/>
      <c r="AX101" s="700"/>
      <c r="AY101" s="70"/>
      <c r="AZ101" s="70"/>
      <c r="BA101" s="13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3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</row>
    <row r="102" spans="1:84" s="5" customFormat="1" ht="14" customHeight="1" x14ac:dyDescent="0.2">
      <c r="A102" s="70"/>
      <c r="B102" s="686" t="s">
        <v>291</v>
      </c>
      <c r="C102" s="687"/>
      <c r="D102" s="687"/>
      <c r="E102" s="687"/>
      <c r="F102" s="687"/>
      <c r="G102" s="687"/>
      <c r="H102" s="687"/>
      <c r="I102" s="687"/>
      <c r="J102" s="687"/>
      <c r="K102" s="687"/>
      <c r="L102" s="687"/>
      <c r="M102" s="687"/>
      <c r="N102" s="687"/>
      <c r="O102" s="687"/>
      <c r="P102" s="687"/>
      <c r="Q102" s="687"/>
      <c r="R102" s="687"/>
      <c r="S102" s="687"/>
      <c r="T102" s="687"/>
      <c r="U102" s="687"/>
      <c r="V102" s="687"/>
      <c r="W102" s="687"/>
      <c r="X102" s="687"/>
      <c r="Y102" s="687"/>
      <c r="Z102" s="687"/>
      <c r="AA102" s="687"/>
      <c r="AB102" s="687"/>
      <c r="AC102" s="687"/>
      <c r="AD102" s="687"/>
      <c r="AE102" s="687"/>
      <c r="AF102" s="687"/>
      <c r="AG102" s="687"/>
      <c r="AH102" s="687"/>
      <c r="AI102" s="687"/>
      <c r="AJ102" s="687"/>
      <c r="AK102" s="687"/>
      <c r="AL102" s="687"/>
      <c r="AM102" s="687"/>
      <c r="AN102" s="687"/>
      <c r="AO102" s="687"/>
      <c r="AP102" s="687"/>
      <c r="AQ102" s="687"/>
      <c r="AR102" s="687"/>
      <c r="AS102" s="687"/>
      <c r="AT102" s="687"/>
      <c r="AU102" s="687"/>
      <c r="AV102" s="687"/>
      <c r="AW102" s="687"/>
      <c r="AX102" s="688"/>
      <c r="AY102" s="70"/>
      <c r="AZ102" s="70"/>
      <c r="BA102" s="13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32"/>
      <c r="BM102" s="102"/>
      <c r="BN102" s="102"/>
      <c r="BO102" s="102"/>
      <c r="BP102" s="102"/>
      <c r="BQ102" s="102"/>
      <c r="BR102" s="102"/>
      <c r="BS102" s="102"/>
      <c r="BT102" s="102"/>
      <c r="BU102" s="102"/>
      <c r="BV102" s="102"/>
      <c r="BW102" s="102"/>
      <c r="BX102" s="102"/>
      <c r="BY102" s="102"/>
      <c r="BZ102" s="102"/>
      <c r="CA102" s="102"/>
      <c r="CB102" s="102"/>
      <c r="CC102" s="102"/>
      <c r="CD102" s="102"/>
      <c r="CE102" s="102"/>
      <c r="CF102" s="102"/>
    </row>
    <row r="103" spans="1:84" s="5" customFormat="1" ht="14" customHeight="1" x14ac:dyDescent="0.2">
      <c r="A103" s="70"/>
      <c r="B103" s="689"/>
      <c r="C103" s="690"/>
      <c r="D103" s="690"/>
      <c r="E103" s="690"/>
      <c r="F103" s="690"/>
      <c r="G103" s="690"/>
      <c r="H103" s="690"/>
      <c r="I103" s="690"/>
      <c r="J103" s="690"/>
      <c r="K103" s="690"/>
      <c r="L103" s="690"/>
      <c r="M103" s="690"/>
      <c r="N103" s="690"/>
      <c r="O103" s="690"/>
      <c r="P103" s="690"/>
      <c r="Q103" s="690"/>
      <c r="R103" s="690"/>
      <c r="S103" s="690"/>
      <c r="T103" s="690"/>
      <c r="U103" s="690"/>
      <c r="V103" s="690"/>
      <c r="W103" s="690"/>
      <c r="X103" s="690"/>
      <c r="Y103" s="690"/>
      <c r="Z103" s="690"/>
      <c r="AA103" s="690"/>
      <c r="AB103" s="690"/>
      <c r="AC103" s="690"/>
      <c r="AD103" s="690"/>
      <c r="AE103" s="690"/>
      <c r="AF103" s="690"/>
      <c r="AG103" s="690"/>
      <c r="AH103" s="690"/>
      <c r="AI103" s="690"/>
      <c r="AJ103" s="690"/>
      <c r="AK103" s="690"/>
      <c r="AL103" s="690"/>
      <c r="AM103" s="690"/>
      <c r="AN103" s="690"/>
      <c r="AO103" s="690"/>
      <c r="AP103" s="690"/>
      <c r="AQ103" s="690"/>
      <c r="AR103" s="690"/>
      <c r="AS103" s="690"/>
      <c r="AT103" s="690"/>
      <c r="AU103" s="690"/>
      <c r="AV103" s="690"/>
      <c r="AW103" s="690"/>
      <c r="AX103" s="691"/>
      <c r="AY103" s="70"/>
      <c r="AZ103" s="70"/>
      <c r="BA103" s="13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3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</row>
    <row r="104" spans="1:84" s="5" customFormat="1" ht="14" customHeight="1" x14ac:dyDescent="0.2">
      <c r="A104" s="70"/>
      <c r="B104" s="571" t="s">
        <v>283</v>
      </c>
      <c r="C104" s="373"/>
      <c r="D104" s="373"/>
      <c r="E104" s="373"/>
      <c r="F104" s="373"/>
      <c r="G104" s="373"/>
      <c r="H104" s="373"/>
      <c r="I104" s="373"/>
      <c r="J104" s="374"/>
      <c r="K104" s="674">
        <v>0</v>
      </c>
      <c r="L104" s="675"/>
      <c r="M104" s="675"/>
      <c r="N104" s="675"/>
      <c r="O104" s="675"/>
      <c r="P104" s="675"/>
      <c r="Q104" s="676"/>
      <c r="R104" s="692" t="s">
        <v>280</v>
      </c>
      <c r="S104" s="693"/>
      <c r="T104" s="693"/>
      <c r="U104" s="693"/>
      <c r="V104" s="693"/>
      <c r="W104" s="693"/>
      <c r="X104" s="693"/>
      <c r="Y104" s="693"/>
      <c r="Z104" s="693"/>
      <c r="AA104" s="693"/>
      <c r="AB104" s="693"/>
      <c r="AC104" s="693"/>
      <c r="AD104" s="693"/>
      <c r="AE104" s="693"/>
      <c r="AF104" s="693"/>
      <c r="AG104" s="693"/>
      <c r="AH104" s="693"/>
      <c r="AI104" s="693"/>
      <c r="AJ104" s="693"/>
      <c r="AK104" s="693"/>
      <c r="AL104" s="693"/>
      <c r="AM104" s="693"/>
      <c r="AN104" s="693"/>
      <c r="AO104" s="693"/>
      <c r="AP104" s="693"/>
      <c r="AQ104" s="693"/>
      <c r="AR104" s="693"/>
      <c r="AS104" s="693"/>
      <c r="AT104" s="693"/>
      <c r="AU104" s="693"/>
      <c r="AV104" s="693"/>
      <c r="AW104" s="693"/>
      <c r="AX104" s="694"/>
      <c r="AY104" s="70"/>
      <c r="AZ104" s="70"/>
      <c r="BA104" s="13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32"/>
      <c r="BM104" s="102"/>
      <c r="BN104" s="102"/>
      <c r="BO104" s="102"/>
      <c r="BP104" s="102"/>
      <c r="BQ104" s="102"/>
      <c r="BR104" s="102"/>
      <c r="BS104" s="102"/>
      <c r="BT104" s="102"/>
      <c r="BU104" s="102"/>
      <c r="BV104" s="102"/>
      <c r="BW104" s="102"/>
      <c r="BX104" s="102"/>
      <c r="BY104" s="102"/>
      <c r="BZ104" s="102"/>
      <c r="CA104" s="102"/>
      <c r="CB104" s="102"/>
      <c r="CC104" s="102"/>
      <c r="CD104" s="102"/>
      <c r="CE104" s="102"/>
      <c r="CF104" s="102"/>
    </row>
    <row r="105" spans="1:84" s="5" customFormat="1" ht="14" customHeight="1" x14ac:dyDescent="0.2">
      <c r="A105" s="70"/>
      <c r="B105" s="673"/>
      <c r="C105" s="375"/>
      <c r="D105" s="375"/>
      <c r="E105" s="375"/>
      <c r="F105" s="375"/>
      <c r="G105" s="375"/>
      <c r="H105" s="375"/>
      <c r="I105" s="375"/>
      <c r="J105" s="376"/>
      <c r="K105" s="677"/>
      <c r="L105" s="678"/>
      <c r="M105" s="678"/>
      <c r="N105" s="678"/>
      <c r="O105" s="678"/>
      <c r="P105" s="678"/>
      <c r="Q105" s="679"/>
      <c r="R105" s="695"/>
      <c r="S105" s="696"/>
      <c r="T105" s="696"/>
      <c r="U105" s="696"/>
      <c r="V105" s="696"/>
      <c r="W105" s="696"/>
      <c r="X105" s="696"/>
      <c r="Y105" s="696"/>
      <c r="Z105" s="696"/>
      <c r="AA105" s="696"/>
      <c r="AB105" s="696"/>
      <c r="AC105" s="696"/>
      <c r="AD105" s="696"/>
      <c r="AE105" s="696"/>
      <c r="AF105" s="696"/>
      <c r="AG105" s="696"/>
      <c r="AH105" s="696"/>
      <c r="AI105" s="696"/>
      <c r="AJ105" s="696"/>
      <c r="AK105" s="696"/>
      <c r="AL105" s="696"/>
      <c r="AM105" s="696"/>
      <c r="AN105" s="696"/>
      <c r="AO105" s="696"/>
      <c r="AP105" s="696"/>
      <c r="AQ105" s="696"/>
      <c r="AR105" s="696"/>
      <c r="AS105" s="696"/>
      <c r="AT105" s="696"/>
      <c r="AU105" s="696"/>
      <c r="AV105" s="696"/>
      <c r="AW105" s="696"/>
      <c r="AX105" s="697"/>
      <c r="AY105" s="70"/>
      <c r="AZ105" s="70"/>
      <c r="BA105" s="13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3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102"/>
      <c r="BY105" s="102"/>
      <c r="BZ105" s="102"/>
      <c r="CA105" s="102"/>
      <c r="CB105" s="102"/>
      <c r="CC105" s="102"/>
      <c r="CD105" s="102"/>
      <c r="CE105" s="102"/>
      <c r="CF105" s="102"/>
    </row>
    <row r="106" spans="1:84" s="5" customFormat="1" ht="14" customHeight="1" x14ac:dyDescent="0.2">
      <c r="A106" s="70"/>
      <c r="B106" s="572"/>
      <c r="C106" s="377"/>
      <c r="D106" s="377"/>
      <c r="E106" s="377"/>
      <c r="F106" s="377"/>
      <c r="G106" s="377"/>
      <c r="H106" s="377"/>
      <c r="I106" s="377"/>
      <c r="J106" s="378"/>
      <c r="K106" s="680"/>
      <c r="L106" s="681"/>
      <c r="M106" s="681"/>
      <c r="N106" s="681"/>
      <c r="O106" s="681"/>
      <c r="P106" s="681"/>
      <c r="Q106" s="682"/>
      <c r="R106" s="698"/>
      <c r="S106" s="699"/>
      <c r="T106" s="699"/>
      <c r="U106" s="699"/>
      <c r="V106" s="699"/>
      <c r="W106" s="699"/>
      <c r="X106" s="699"/>
      <c r="Y106" s="699"/>
      <c r="Z106" s="699"/>
      <c r="AA106" s="699"/>
      <c r="AB106" s="699"/>
      <c r="AC106" s="699"/>
      <c r="AD106" s="699"/>
      <c r="AE106" s="699"/>
      <c r="AF106" s="699"/>
      <c r="AG106" s="699"/>
      <c r="AH106" s="699"/>
      <c r="AI106" s="699"/>
      <c r="AJ106" s="699"/>
      <c r="AK106" s="699"/>
      <c r="AL106" s="699"/>
      <c r="AM106" s="699"/>
      <c r="AN106" s="699"/>
      <c r="AO106" s="699"/>
      <c r="AP106" s="699"/>
      <c r="AQ106" s="699"/>
      <c r="AR106" s="699"/>
      <c r="AS106" s="699"/>
      <c r="AT106" s="699"/>
      <c r="AU106" s="699"/>
      <c r="AV106" s="699"/>
      <c r="AW106" s="699"/>
      <c r="AX106" s="700"/>
      <c r="AY106" s="70"/>
      <c r="AZ106" s="70"/>
      <c r="BA106" s="13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32"/>
      <c r="BM106" s="102"/>
      <c r="BN106" s="102"/>
      <c r="BO106" s="102"/>
      <c r="BP106" s="102"/>
      <c r="BQ106" s="102"/>
      <c r="BR106" s="102"/>
      <c r="BS106" s="102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</row>
    <row r="107" spans="1:84" s="5" customFormat="1" ht="14" customHeight="1" x14ac:dyDescent="0.2">
      <c r="A107" s="70"/>
      <c r="B107" s="571" t="s">
        <v>292</v>
      </c>
      <c r="C107" s="373"/>
      <c r="D107" s="373"/>
      <c r="E107" s="373"/>
      <c r="F107" s="373"/>
      <c r="G107" s="373"/>
      <c r="H107" s="373"/>
      <c r="I107" s="373"/>
      <c r="J107" s="374"/>
      <c r="K107" s="714">
        <f>K104+K99+K94</f>
        <v>0</v>
      </c>
      <c r="L107" s="715"/>
      <c r="M107" s="715"/>
      <c r="N107" s="715"/>
      <c r="O107" s="715"/>
      <c r="P107" s="715"/>
      <c r="Q107" s="716"/>
      <c r="R107" s="571" t="s">
        <v>333</v>
      </c>
      <c r="S107" s="373"/>
      <c r="T107" s="373"/>
      <c r="U107" s="373"/>
      <c r="V107" s="373"/>
      <c r="W107" s="373"/>
      <c r="X107" s="373"/>
      <c r="Y107" s="373"/>
      <c r="Z107" s="373"/>
      <c r="AA107" s="373"/>
      <c r="AB107" s="373"/>
      <c r="AC107" s="373"/>
      <c r="AD107" s="373"/>
      <c r="AE107" s="373"/>
      <c r="AF107" s="373"/>
      <c r="AG107" s="373"/>
      <c r="AH107" s="373"/>
      <c r="AI107" s="373"/>
      <c r="AJ107" s="373"/>
      <c r="AK107" s="373"/>
      <c r="AL107" s="373"/>
      <c r="AM107" s="373"/>
      <c r="AN107" s="373"/>
      <c r="AO107" s="373"/>
      <c r="AP107" s="373"/>
      <c r="AQ107" s="373"/>
      <c r="AR107" s="373"/>
      <c r="AS107" s="373"/>
      <c r="AT107" s="373"/>
      <c r="AU107" s="373"/>
      <c r="AV107" s="373"/>
      <c r="AW107" s="373"/>
      <c r="AX107" s="374"/>
      <c r="AY107" s="70"/>
      <c r="AZ107" s="70"/>
      <c r="BA107" s="13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3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/>
      <c r="CA107" s="102"/>
      <c r="CB107" s="102"/>
      <c r="CC107" s="102"/>
      <c r="CD107" s="102"/>
      <c r="CE107" s="102"/>
      <c r="CF107" s="102"/>
    </row>
    <row r="108" spans="1:84" s="5" customFormat="1" ht="14" customHeight="1" x14ac:dyDescent="0.2">
      <c r="A108" s="64"/>
      <c r="B108" s="673"/>
      <c r="C108" s="375"/>
      <c r="D108" s="375"/>
      <c r="E108" s="375"/>
      <c r="F108" s="375"/>
      <c r="G108" s="375"/>
      <c r="H108" s="375"/>
      <c r="I108" s="375"/>
      <c r="J108" s="376"/>
      <c r="K108" s="717"/>
      <c r="L108" s="718"/>
      <c r="M108" s="718"/>
      <c r="N108" s="718"/>
      <c r="O108" s="718"/>
      <c r="P108" s="718"/>
      <c r="Q108" s="719"/>
      <c r="R108" s="673"/>
      <c r="S108" s="375"/>
      <c r="T108" s="375"/>
      <c r="U108" s="375"/>
      <c r="V108" s="375"/>
      <c r="W108" s="375"/>
      <c r="X108" s="375"/>
      <c r="Y108" s="375"/>
      <c r="Z108" s="375"/>
      <c r="AA108" s="375"/>
      <c r="AB108" s="375"/>
      <c r="AC108" s="375"/>
      <c r="AD108" s="375"/>
      <c r="AE108" s="375"/>
      <c r="AF108" s="375"/>
      <c r="AG108" s="375"/>
      <c r="AH108" s="375"/>
      <c r="AI108" s="375"/>
      <c r="AJ108" s="375"/>
      <c r="AK108" s="375"/>
      <c r="AL108" s="375"/>
      <c r="AM108" s="375"/>
      <c r="AN108" s="375"/>
      <c r="AO108" s="375"/>
      <c r="AP108" s="375"/>
      <c r="AQ108" s="375"/>
      <c r="AR108" s="375"/>
      <c r="AS108" s="375"/>
      <c r="AT108" s="375"/>
      <c r="AU108" s="375"/>
      <c r="AV108" s="375"/>
      <c r="AW108" s="375"/>
      <c r="AX108" s="376"/>
      <c r="AY108" s="70"/>
      <c r="AZ108" s="70"/>
      <c r="BA108" s="13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32"/>
      <c r="BM108" s="102"/>
      <c r="BN108" s="102"/>
      <c r="BO108" s="102"/>
      <c r="BP108" s="102"/>
      <c r="BQ108" s="102"/>
      <c r="BR108" s="102"/>
      <c r="BS108" s="102"/>
      <c r="BT108" s="102"/>
      <c r="BU108" s="102"/>
      <c r="BV108" s="102"/>
      <c r="BW108" s="102"/>
      <c r="BX108" s="102"/>
      <c r="BY108" s="102"/>
      <c r="BZ108" s="102"/>
      <c r="CA108" s="102"/>
      <c r="CB108" s="102"/>
      <c r="CC108" s="102"/>
      <c r="CD108" s="102"/>
      <c r="CE108" s="102"/>
      <c r="CF108" s="102"/>
    </row>
    <row r="109" spans="1:84" s="5" customFormat="1" ht="14" customHeight="1" x14ac:dyDescent="0.2">
      <c r="A109" s="70"/>
      <c r="B109" s="572"/>
      <c r="C109" s="377"/>
      <c r="D109" s="377"/>
      <c r="E109" s="377"/>
      <c r="F109" s="377"/>
      <c r="G109" s="377"/>
      <c r="H109" s="377"/>
      <c r="I109" s="377"/>
      <c r="J109" s="378"/>
      <c r="K109" s="720"/>
      <c r="L109" s="721"/>
      <c r="M109" s="721"/>
      <c r="N109" s="721"/>
      <c r="O109" s="721"/>
      <c r="P109" s="721"/>
      <c r="Q109" s="722"/>
      <c r="R109" s="572"/>
      <c r="S109" s="377"/>
      <c r="T109" s="377"/>
      <c r="U109" s="377"/>
      <c r="V109" s="377"/>
      <c r="W109" s="377"/>
      <c r="X109" s="377"/>
      <c r="Y109" s="377"/>
      <c r="Z109" s="377"/>
      <c r="AA109" s="377"/>
      <c r="AB109" s="377"/>
      <c r="AC109" s="377"/>
      <c r="AD109" s="377"/>
      <c r="AE109" s="377"/>
      <c r="AF109" s="377"/>
      <c r="AG109" s="377"/>
      <c r="AH109" s="377"/>
      <c r="AI109" s="377"/>
      <c r="AJ109" s="377"/>
      <c r="AK109" s="377"/>
      <c r="AL109" s="377"/>
      <c r="AM109" s="377"/>
      <c r="AN109" s="377"/>
      <c r="AO109" s="377"/>
      <c r="AP109" s="377"/>
      <c r="AQ109" s="377"/>
      <c r="AR109" s="377"/>
      <c r="AS109" s="377"/>
      <c r="AT109" s="377"/>
      <c r="AU109" s="377"/>
      <c r="AV109" s="377"/>
      <c r="AW109" s="377"/>
      <c r="AX109" s="378"/>
      <c r="AY109" s="70"/>
      <c r="AZ109" s="70"/>
      <c r="BA109" s="13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32"/>
      <c r="BM109" s="102"/>
      <c r="BN109" s="102"/>
      <c r="BO109" s="102"/>
      <c r="BP109" s="102"/>
      <c r="BQ109" s="102"/>
      <c r="BR109" s="102"/>
      <c r="BS109" s="102"/>
      <c r="BT109" s="102"/>
      <c r="BU109" s="102"/>
      <c r="BV109" s="102"/>
      <c r="BW109" s="102"/>
      <c r="BX109" s="102"/>
      <c r="BY109" s="102"/>
      <c r="BZ109" s="102"/>
      <c r="CA109" s="102"/>
      <c r="CB109" s="102"/>
      <c r="CC109" s="102"/>
      <c r="CD109" s="102"/>
      <c r="CE109" s="102"/>
      <c r="CF109" s="102"/>
    </row>
    <row r="110" spans="1:84" s="5" customFormat="1" ht="14" customHeight="1" x14ac:dyDescent="0.2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132"/>
      <c r="BB110" s="102"/>
      <c r="BC110" s="102"/>
      <c r="BD110" s="102"/>
      <c r="BE110" s="102"/>
      <c r="BF110" s="102"/>
      <c r="BG110" s="102"/>
      <c r="BH110" s="102"/>
      <c r="BI110" s="102"/>
      <c r="BJ110" s="102"/>
      <c r="BK110" s="102"/>
      <c r="BL110" s="132"/>
      <c r="BM110" s="102"/>
      <c r="BN110" s="102"/>
      <c r="BO110" s="102"/>
      <c r="BP110" s="102"/>
      <c r="BQ110" s="102"/>
      <c r="BR110" s="102"/>
      <c r="BS110" s="102"/>
      <c r="BT110" s="102"/>
      <c r="BU110" s="102"/>
      <c r="BV110" s="102"/>
      <c r="BW110" s="102"/>
      <c r="BX110" s="102"/>
      <c r="BY110" s="102"/>
      <c r="BZ110" s="102"/>
      <c r="CA110" s="102"/>
      <c r="CB110" s="102"/>
      <c r="CC110" s="102"/>
      <c r="CD110" s="102"/>
      <c r="CE110" s="102"/>
      <c r="CF110" s="102"/>
    </row>
    <row r="111" spans="1:84" s="5" customFormat="1" ht="14" customHeight="1" x14ac:dyDescent="0.2">
      <c r="A111" s="70"/>
      <c r="B111" s="683" t="s">
        <v>293</v>
      </c>
      <c r="C111" s="684"/>
      <c r="D111" s="684"/>
      <c r="E111" s="684"/>
      <c r="F111" s="684"/>
      <c r="G111" s="684"/>
      <c r="H111" s="684"/>
      <c r="I111" s="684"/>
      <c r="J111" s="684"/>
      <c r="K111" s="684"/>
      <c r="L111" s="684"/>
      <c r="M111" s="684"/>
      <c r="N111" s="684"/>
      <c r="O111" s="684"/>
      <c r="P111" s="684"/>
      <c r="Q111" s="684"/>
      <c r="R111" s="684"/>
      <c r="S111" s="684"/>
      <c r="T111" s="684"/>
      <c r="U111" s="684"/>
      <c r="V111" s="684"/>
      <c r="W111" s="684"/>
      <c r="X111" s="684"/>
      <c r="Y111" s="684"/>
      <c r="Z111" s="684"/>
      <c r="AA111" s="684"/>
      <c r="AB111" s="684"/>
      <c r="AC111" s="684"/>
      <c r="AD111" s="684"/>
      <c r="AE111" s="684"/>
      <c r="AF111" s="684"/>
      <c r="AG111" s="684"/>
      <c r="AH111" s="684"/>
      <c r="AI111" s="684"/>
      <c r="AJ111" s="684"/>
      <c r="AK111" s="684"/>
      <c r="AL111" s="684"/>
      <c r="AM111" s="684"/>
      <c r="AN111" s="684"/>
      <c r="AO111" s="684"/>
      <c r="AP111" s="684"/>
      <c r="AQ111" s="684"/>
      <c r="AR111" s="685"/>
      <c r="AS111" s="234" t="s">
        <v>377</v>
      </c>
      <c r="AT111" s="235"/>
      <c r="AU111" s="235"/>
      <c r="AV111" s="235"/>
      <c r="AW111" s="235"/>
      <c r="AX111" s="236"/>
      <c r="AY111" s="70"/>
      <c r="AZ111" s="70"/>
      <c r="BA111" s="132"/>
      <c r="BB111" s="102"/>
      <c r="BC111" s="102"/>
      <c r="BD111" s="102"/>
      <c r="BE111" s="570" t="e">
        <f>K130/J78*100</f>
        <v>#DIV/0!</v>
      </c>
      <c r="BF111" s="570"/>
      <c r="BG111" s="570"/>
      <c r="BH111" s="570"/>
      <c r="BI111" s="102"/>
      <c r="BJ111" s="102"/>
      <c r="BK111" s="102"/>
      <c r="BL111" s="132"/>
      <c r="BM111" s="102"/>
      <c r="BN111" s="102"/>
      <c r="BO111" s="102"/>
      <c r="BP111" s="102"/>
      <c r="BQ111" s="102"/>
      <c r="BR111" s="102"/>
      <c r="BS111" s="102"/>
      <c r="BT111" s="102"/>
      <c r="BU111" s="102"/>
      <c r="BV111" s="102"/>
      <c r="BW111" s="102"/>
      <c r="BX111" s="102"/>
      <c r="BY111" s="102"/>
      <c r="BZ111" s="102"/>
      <c r="CA111" s="102"/>
      <c r="CB111" s="102"/>
      <c r="CC111" s="102"/>
      <c r="CD111" s="102"/>
      <c r="CE111" s="102"/>
      <c r="CF111" s="102"/>
    </row>
    <row r="112" spans="1:84" s="5" customFormat="1" ht="14" customHeight="1" x14ac:dyDescent="0.2">
      <c r="A112" s="70"/>
      <c r="B112" s="663"/>
      <c r="C112" s="664"/>
      <c r="D112" s="664"/>
      <c r="E112" s="664"/>
      <c r="F112" s="664"/>
      <c r="G112" s="664"/>
      <c r="H112" s="664"/>
      <c r="I112" s="664"/>
      <c r="J112" s="664"/>
      <c r="K112" s="664"/>
      <c r="L112" s="664"/>
      <c r="M112" s="664"/>
      <c r="N112" s="664"/>
      <c r="O112" s="664"/>
      <c r="P112" s="664"/>
      <c r="Q112" s="664"/>
      <c r="R112" s="664"/>
      <c r="S112" s="664"/>
      <c r="T112" s="664"/>
      <c r="U112" s="664"/>
      <c r="V112" s="664"/>
      <c r="W112" s="664"/>
      <c r="X112" s="664"/>
      <c r="Y112" s="664"/>
      <c r="Z112" s="664"/>
      <c r="AA112" s="664"/>
      <c r="AB112" s="664"/>
      <c r="AC112" s="664"/>
      <c r="AD112" s="664"/>
      <c r="AE112" s="664"/>
      <c r="AF112" s="664"/>
      <c r="AG112" s="664"/>
      <c r="AH112" s="664"/>
      <c r="AI112" s="664"/>
      <c r="AJ112" s="664"/>
      <c r="AK112" s="664"/>
      <c r="AL112" s="664"/>
      <c r="AM112" s="664"/>
      <c r="AN112" s="664"/>
      <c r="AO112" s="664"/>
      <c r="AP112" s="664"/>
      <c r="AQ112" s="664"/>
      <c r="AR112" s="665"/>
      <c r="AS112" s="237"/>
      <c r="AT112" s="238"/>
      <c r="AU112" s="238"/>
      <c r="AV112" s="238"/>
      <c r="AW112" s="238"/>
      <c r="AX112" s="239"/>
      <c r="AY112" s="70"/>
      <c r="AZ112" s="70"/>
      <c r="BA112" s="13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32"/>
      <c r="BM112" s="102"/>
      <c r="BN112" s="102"/>
      <c r="BO112" s="102"/>
      <c r="BP112" s="102"/>
      <c r="BQ112" s="102"/>
      <c r="BR112" s="102"/>
      <c r="BS112" s="102"/>
      <c r="BT112" s="102"/>
      <c r="BU112" s="102"/>
      <c r="BV112" s="102"/>
      <c r="BW112" s="102"/>
      <c r="BX112" s="102"/>
      <c r="BY112" s="102"/>
      <c r="BZ112" s="102"/>
      <c r="CA112" s="102"/>
      <c r="CB112" s="102"/>
      <c r="CC112" s="102"/>
      <c r="CD112" s="102"/>
      <c r="CE112" s="102"/>
      <c r="CF112" s="102"/>
    </row>
    <row r="113" spans="1:84" s="5" customFormat="1" ht="14" customHeight="1" x14ac:dyDescent="0.2">
      <c r="A113" s="70"/>
      <c r="B113" s="666"/>
      <c r="C113" s="667"/>
      <c r="D113" s="667"/>
      <c r="E113" s="667"/>
      <c r="F113" s="667"/>
      <c r="G113" s="667"/>
      <c r="H113" s="667"/>
      <c r="I113" s="667"/>
      <c r="J113" s="667"/>
      <c r="K113" s="667"/>
      <c r="L113" s="667"/>
      <c r="M113" s="667"/>
      <c r="N113" s="667"/>
      <c r="O113" s="667"/>
      <c r="P113" s="667"/>
      <c r="Q113" s="667"/>
      <c r="R113" s="667"/>
      <c r="S113" s="667"/>
      <c r="T113" s="667"/>
      <c r="U113" s="667"/>
      <c r="V113" s="667"/>
      <c r="W113" s="667"/>
      <c r="X113" s="667"/>
      <c r="Y113" s="667"/>
      <c r="Z113" s="667"/>
      <c r="AA113" s="667"/>
      <c r="AB113" s="667"/>
      <c r="AC113" s="667"/>
      <c r="AD113" s="667"/>
      <c r="AE113" s="667"/>
      <c r="AF113" s="667"/>
      <c r="AG113" s="667"/>
      <c r="AH113" s="667"/>
      <c r="AI113" s="667"/>
      <c r="AJ113" s="667"/>
      <c r="AK113" s="667"/>
      <c r="AL113" s="667"/>
      <c r="AM113" s="667"/>
      <c r="AN113" s="667"/>
      <c r="AO113" s="667"/>
      <c r="AP113" s="667"/>
      <c r="AQ113" s="667"/>
      <c r="AR113" s="668"/>
      <c r="AS113" s="240"/>
      <c r="AT113" s="241"/>
      <c r="AU113" s="241"/>
      <c r="AV113" s="241"/>
      <c r="AW113" s="241"/>
      <c r="AX113" s="249"/>
      <c r="AY113" s="70"/>
      <c r="AZ113" s="70"/>
      <c r="BA113" s="132"/>
      <c r="BB113" s="102"/>
      <c r="BC113" s="102"/>
      <c r="BD113" s="102"/>
      <c r="BE113" s="570" t="e">
        <f>ROUNDDOWN(BE111,0)</f>
        <v>#DIV/0!</v>
      </c>
      <c r="BF113" s="570"/>
      <c r="BG113" s="570"/>
      <c r="BH113" s="570"/>
      <c r="BI113" s="102"/>
      <c r="BJ113" s="102"/>
      <c r="BK113" s="102"/>
      <c r="BL113" s="132"/>
      <c r="BM113" s="102"/>
      <c r="BN113" s="102"/>
      <c r="BO113" s="102"/>
      <c r="BP113" s="102"/>
      <c r="BQ113" s="102"/>
      <c r="BR113" s="102"/>
      <c r="BS113" s="102"/>
      <c r="BT113" s="102"/>
      <c r="BU113" s="102"/>
      <c r="BV113" s="102"/>
      <c r="BW113" s="102"/>
      <c r="BX113" s="102"/>
      <c r="BY113" s="102"/>
      <c r="BZ113" s="102"/>
      <c r="CA113" s="102"/>
      <c r="CB113" s="102"/>
      <c r="CC113" s="102"/>
      <c r="CD113" s="102"/>
      <c r="CE113" s="102"/>
      <c r="CF113" s="102"/>
    </row>
    <row r="114" spans="1:84" s="5" customFormat="1" ht="14" customHeight="1" x14ac:dyDescent="0.2">
      <c r="A114" s="70"/>
      <c r="B114" s="701" t="s">
        <v>294</v>
      </c>
      <c r="C114" s="702"/>
      <c r="D114" s="702"/>
      <c r="E114" s="702"/>
      <c r="F114" s="702"/>
      <c r="G114" s="702"/>
      <c r="H114" s="702"/>
      <c r="I114" s="702"/>
      <c r="J114" s="702"/>
      <c r="K114" s="702"/>
      <c r="L114" s="702"/>
      <c r="M114" s="702"/>
      <c r="N114" s="702"/>
      <c r="O114" s="702"/>
      <c r="P114" s="702"/>
      <c r="Q114" s="702"/>
      <c r="R114" s="702"/>
      <c r="S114" s="702"/>
      <c r="T114" s="702"/>
      <c r="U114" s="702"/>
      <c r="V114" s="702"/>
      <c r="W114" s="702"/>
      <c r="X114" s="702"/>
      <c r="Y114" s="702"/>
      <c r="Z114" s="702"/>
      <c r="AA114" s="702"/>
      <c r="AB114" s="702"/>
      <c r="AC114" s="702"/>
      <c r="AD114" s="702"/>
      <c r="AE114" s="702"/>
      <c r="AF114" s="702"/>
      <c r="AG114" s="702"/>
      <c r="AH114" s="702"/>
      <c r="AI114" s="702"/>
      <c r="AJ114" s="702"/>
      <c r="AK114" s="702"/>
      <c r="AL114" s="702"/>
      <c r="AM114" s="702"/>
      <c r="AN114" s="702"/>
      <c r="AO114" s="702"/>
      <c r="AP114" s="702"/>
      <c r="AQ114" s="702"/>
      <c r="AR114" s="702"/>
      <c r="AS114" s="702"/>
      <c r="AT114" s="702"/>
      <c r="AU114" s="702"/>
      <c r="AV114" s="702"/>
      <c r="AW114" s="702"/>
      <c r="AX114" s="703"/>
      <c r="AY114" s="70"/>
      <c r="AZ114" s="70"/>
      <c r="BA114" s="132"/>
      <c r="BB114" s="102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32"/>
      <c r="BM114" s="102"/>
      <c r="BN114" s="102"/>
      <c r="BO114" s="102"/>
      <c r="BP114" s="102"/>
      <c r="BQ114" s="102"/>
      <c r="BR114" s="102"/>
      <c r="BS114" s="102"/>
      <c r="BT114" s="102"/>
      <c r="BU114" s="102"/>
      <c r="BV114" s="102"/>
      <c r="BW114" s="102"/>
      <c r="BX114" s="102"/>
      <c r="BY114" s="102"/>
      <c r="BZ114" s="102"/>
      <c r="CA114" s="102"/>
      <c r="CB114" s="102"/>
      <c r="CC114" s="102"/>
      <c r="CD114" s="102"/>
      <c r="CE114" s="102"/>
      <c r="CF114" s="102"/>
    </row>
    <row r="115" spans="1:84" s="5" customFormat="1" ht="14" customHeight="1" x14ac:dyDescent="0.2">
      <c r="A115" s="70"/>
      <c r="B115" s="571" t="s">
        <v>283</v>
      </c>
      <c r="C115" s="373"/>
      <c r="D115" s="373"/>
      <c r="E115" s="373"/>
      <c r="F115" s="373"/>
      <c r="G115" s="373"/>
      <c r="H115" s="373"/>
      <c r="I115" s="373"/>
      <c r="J115" s="374"/>
      <c r="K115" s="674">
        <v>0</v>
      </c>
      <c r="L115" s="675"/>
      <c r="M115" s="675"/>
      <c r="N115" s="675"/>
      <c r="O115" s="675"/>
      <c r="P115" s="675"/>
      <c r="Q115" s="676"/>
      <c r="R115" s="692" t="s">
        <v>280</v>
      </c>
      <c r="S115" s="693"/>
      <c r="T115" s="693"/>
      <c r="U115" s="693"/>
      <c r="V115" s="693"/>
      <c r="W115" s="693"/>
      <c r="X115" s="693"/>
      <c r="Y115" s="693"/>
      <c r="Z115" s="693"/>
      <c r="AA115" s="693"/>
      <c r="AB115" s="693"/>
      <c r="AC115" s="693"/>
      <c r="AD115" s="693"/>
      <c r="AE115" s="693"/>
      <c r="AF115" s="693"/>
      <c r="AG115" s="693"/>
      <c r="AH115" s="693"/>
      <c r="AI115" s="693"/>
      <c r="AJ115" s="693"/>
      <c r="AK115" s="693"/>
      <c r="AL115" s="693"/>
      <c r="AM115" s="693"/>
      <c r="AN115" s="693"/>
      <c r="AO115" s="693"/>
      <c r="AP115" s="693"/>
      <c r="AQ115" s="693"/>
      <c r="AR115" s="693"/>
      <c r="AS115" s="693"/>
      <c r="AT115" s="693"/>
      <c r="AU115" s="693"/>
      <c r="AV115" s="693"/>
      <c r="AW115" s="693"/>
      <c r="AX115" s="694"/>
      <c r="AY115" s="70"/>
      <c r="AZ115" s="70"/>
      <c r="BA115" s="132"/>
      <c r="BB115" s="102"/>
      <c r="BC115" s="102"/>
      <c r="BD115" s="102"/>
      <c r="BE115" s="570" t="e">
        <f>IF(BE113*0.12&gt;6,6,BE113*0.12)</f>
        <v>#DIV/0!</v>
      </c>
      <c r="BF115" s="570"/>
      <c r="BG115" s="570"/>
      <c r="BH115" s="570"/>
      <c r="BI115" s="102"/>
      <c r="BJ115" s="102"/>
      <c r="BK115" s="102"/>
      <c r="BL115" s="132"/>
      <c r="BM115" s="102"/>
      <c r="BN115" s="102"/>
      <c r="BO115" s="102"/>
      <c r="BP115" s="102"/>
      <c r="BQ115" s="102"/>
      <c r="BR115" s="102"/>
      <c r="BS115" s="102"/>
      <c r="BT115" s="102"/>
      <c r="BU115" s="102"/>
      <c r="BV115" s="102"/>
      <c r="BW115" s="102"/>
      <c r="BX115" s="102"/>
      <c r="BY115" s="102"/>
      <c r="BZ115" s="102"/>
      <c r="CA115" s="102"/>
      <c r="CB115" s="102"/>
      <c r="CC115" s="102"/>
      <c r="CD115" s="102"/>
      <c r="CE115" s="102"/>
      <c r="CF115" s="102"/>
    </row>
    <row r="116" spans="1:84" s="5" customFormat="1" ht="14" customHeight="1" x14ac:dyDescent="0.2">
      <c r="A116" s="70"/>
      <c r="B116" s="673"/>
      <c r="C116" s="375"/>
      <c r="D116" s="375"/>
      <c r="E116" s="375"/>
      <c r="F116" s="375"/>
      <c r="G116" s="375"/>
      <c r="H116" s="375"/>
      <c r="I116" s="375"/>
      <c r="J116" s="376"/>
      <c r="K116" s="677"/>
      <c r="L116" s="678"/>
      <c r="M116" s="678"/>
      <c r="N116" s="678"/>
      <c r="O116" s="678"/>
      <c r="P116" s="678"/>
      <c r="Q116" s="679"/>
      <c r="R116" s="695"/>
      <c r="S116" s="696"/>
      <c r="T116" s="696"/>
      <c r="U116" s="696"/>
      <c r="V116" s="696"/>
      <c r="W116" s="696"/>
      <c r="X116" s="696"/>
      <c r="Y116" s="696"/>
      <c r="Z116" s="696"/>
      <c r="AA116" s="696"/>
      <c r="AB116" s="696"/>
      <c r="AC116" s="696"/>
      <c r="AD116" s="696"/>
      <c r="AE116" s="696"/>
      <c r="AF116" s="696"/>
      <c r="AG116" s="696"/>
      <c r="AH116" s="696"/>
      <c r="AI116" s="696"/>
      <c r="AJ116" s="696"/>
      <c r="AK116" s="696"/>
      <c r="AL116" s="696"/>
      <c r="AM116" s="696"/>
      <c r="AN116" s="696"/>
      <c r="AO116" s="696"/>
      <c r="AP116" s="696"/>
      <c r="AQ116" s="696"/>
      <c r="AR116" s="696"/>
      <c r="AS116" s="696"/>
      <c r="AT116" s="696"/>
      <c r="AU116" s="696"/>
      <c r="AV116" s="696"/>
      <c r="AW116" s="696"/>
      <c r="AX116" s="697"/>
      <c r="AY116" s="70"/>
      <c r="AZ116" s="70"/>
      <c r="BA116" s="132"/>
      <c r="BB116" s="102"/>
      <c r="BC116" s="102"/>
      <c r="BD116" s="102"/>
      <c r="BE116" s="102"/>
      <c r="BF116" s="102"/>
      <c r="BG116" s="102"/>
      <c r="BH116" s="102"/>
      <c r="BI116" s="102"/>
      <c r="BJ116" s="102"/>
      <c r="BK116" s="102"/>
      <c r="BL116" s="132"/>
      <c r="BM116" s="102"/>
      <c r="BN116" s="102"/>
      <c r="BO116" s="102"/>
      <c r="BP116" s="102"/>
      <c r="BQ116" s="102"/>
      <c r="BR116" s="102"/>
      <c r="BS116" s="102"/>
      <c r="BT116" s="102"/>
      <c r="BU116" s="102"/>
      <c r="BV116" s="102"/>
      <c r="BW116" s="102"/>
      <c r="BX116" s="102"/>
      <c r="BY116" s="102"/>
      <c r="BZ116" s="102"/>
      <c r="CA116" s="102"/>
      <c r="CB116" s="102"/>
      <c r="CC116" s="102"/>
      <c r="CD116" s="102"/>
      <c r="CE116" s="102"/>
      <c r="CF116" s="102"/>
    </row>
    <row r="117" spans="1:84" s="5" customFormat="1" ht="14" customHeight="1" x14ac:dyDescent="0.2">
      <c r="A117" s="70"/>
      <c r="B117" s="572"/>
      <c r="C117" s="377"/>
      <c r="D117" s="377"/>
      <c r="E117" s="377"/>
      <c r="F117" s="377"/>
      <c r="G117" s="377"/>
      <c r="H117" s="377"/>
      <c r="I117" s="377"/>
      <c r="J117" s="378"/>
      <c r="K117" s="680"/>
      <c r="L117" s="681"/>
      <c r="M117" s="681"/>
      <c r="N117" s="681"/>
      <c r="O117" s="681"/>
      <c r="P117" s="681"/>
      <c r="Q117" s="682"/>
      <c r="R117" s="698"/>
      <c r="S117" s="699"/>
      <c r="T117" s="699"/>
      <c r="U117" s="699"/>
      <c r="V117" s="699"/>
      <c r="W117" s="699"/>
      <c r="X117" s="699"/>
      <c r="Y117" s="699"/>
      <c r="Z117" s="699"/>
      <c r="AA117" s="699"/>
      <c r="AB117" s="699"/>
      <c r="AC117" s="699"/>
      <c r="AD117" s="699"/>
      <c r="AE117" s="699"/>
      <c r="AF117" s="699"/>
      <c r="AG117" s="699"/>
      <c r="AH117" s="699"/>
      <c r="AI117" s="699"/>
      <c r="AJ117" s="699"/>
      <c r="AK117" s="699"/>
      <c r="AL117" s="699"/>
      <c r="AM117" s="699"/>
      <c r="AN117" s="699"/>
      <c r="AO117" s="699"/>
      <c r="AP117" s="699"/>
      <c r="AQ117" s="699"/>
      <c r="AR117" s="699"/>
      <c r="AS117" s="699"/>
      <c r="AT117" s="699"/>
      <c r="AU117" s="699"/>
      <c r="AV117" s="699"/>
      <c r="AW117" s="699"/>
      <c r="AX117" s="700"/>
      <c r="AY117" s="70"/>
      <c r="AZ117" s="70"/>
      <c r="BA117" s="132"/>
      <c r="BB117" s="102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32"/>
      <c r="BM117" s="102"/>
      <c r="BN117" s="102"/>
      <c r="BO117" s="102"/>
      <c r="BP117" s="102"/>
      <c r="BQ117" s="102"/>
      <c r="BR117" s="102"/>
      <c r="BS117" s="102"/>
      <c r="BT117" s="102"/>
      <c r="BU117" s="102"/>
      <c r="BV117" s="102"/>
      <c r="BW117" s="102"/>
      <c r="BX117" s="102"/>
      <c r="BY117" s="102"/>
      <c r="BZ117" s="102"/>
      <c r="CA117" s="102"/>
      <c r="CB117" s="102"/>
      <c r="CC117" s="102"/>
      <c r="CD117" s="102"/>
      <c r="CE117" s="102"/>
      <c r="CF117" s="102"/>
    </row>
    <row r="118" spans="1:84" s="5" customFormat="1" ht="14" customHeight="1" x14ac:dyDescent="0.2">
      <c r="A118" s="70"/>
      <c r="B118" s="701" t="s">
        <v>295</v>
      </c>
      <c r="C118" s="702"/>
      <c r="D118" s="702"/>
      <c r="E118" s="702"/>
      <c r="F118" s="702"/>
      <c r="G118" s="702"/>
      <c r="H118" s="702"/>
      <c r="I118" s="702"/>
      <c r="J118" s="702"/>
      <c r="K118" s="702"/>
      <c r="L118" s="702"/>
      <c r="M118" s="702"/>
      <c r="N118" s="702"/>
      <c r="O118" s="702"/>
      <c r="P118" s="702"/>
      <c r="Q118" s="702"/>
      <c r="R118" s="702"/>
      <c r="S118" s="702"/>
      <c r="T118" s="702"/>
      <c r="U118" s="702"/>
      <c r="V118" s="702"/>
      <c r="W118" s="702"/>
      <c r="X118" s="702"/>
      <c r="Y118" s="702"/>
      <c r="Z118" s="702"/>
      <c r="AA118" s="702"/>
      <c r="AB118" s="702"/>
      <c r="AC118" s="702"/>
      <c r="AD118" s="702"/>
      <c r="AE118" s="702"/>
      <c r="AF118" s="702"/>
      <c r="AG118" s="702"/>
      <c r="AH118" s="702"/>
      <c r="AI118" s="702"/>
      <c r="AJ118" s="702"/>
      <c r="AK118" s="702"/>
      <c r="AL118" s="702"/>
      <c r="AM118" s="702"/>
      <c r="AN118" s="702"/>
      <c r="AO118" s="702"/>
      <c r="AP118" s="702"/>
      <c r="AQ118" s="702"/>
      <c r="AR118" s="702"/>
      <c r="AS118" s="702"/>
      <c r="AT118" s="702"/>
      <c r="AU118" s="702"/>
      <c r="AV118" s="702"/>
      <c r="AW118" s="702"/>
      <c r="AX118" s="703"/>
      <c r="AY118" s="70"/>
      <c r="AZ118" s="70"/>
      <c r="BA118" s="132"/>
      <c r="BB118" s="102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32"/>
      <c r="BM118" s="102"/>
      <c r="BN118" s="102"/>
      <c r="BO118" s="102"/>
      <c r="BP118" s="102"/>
      <c r="BQ118" s="102"/>
      <c r="BR118" s="102"/>
      <c r="BS118" s="102"/>
      <c r="BT118" s="102"/>
      <c r="BU118" s="102"/>
      <c r="BV118" s="102"/>
      <c r="BW118" s="102"/>
      <c r="BX118" s="102"/>
      <c r="BY118" s="102"/>
      <c r="BZ118" s="102"/>
      <c r="CA118" s="102"/>
      <c r="CB118" s="102"/>
      <c r="CC118" s="102"/>
      <c r="CD118" s="102"/>
      <c r="CE118" s="102"/>
      <c r="CF118" s="102"/>
    </row>
    <row r="119" spans="1:84" s="5" customFormat="1" ht="14" customHeight="1" x14ac:dyDescent="0.2">
      <c r="A119" s="70"/>
      <c r="B119" s="571" t="s">
        <v>283</v>
      </c>
      <c r="C119" s="373"/>
      <c r="D119" s="373"/>
      <c r="E119" s="373"/>
      <c r="F119" s="373"/>
      <c r="G119" s="373"/>
      <c r="H119" s="373"/>
      <c r="I119" s="373"/>
      <c r="J119" s="374"/>
      <c r="K119" s="674">
        <v>0</v>
      </c>
      <c r="L119" s="675"/>
      <c r="M119" s="675"/>
      <c r="N119" s="675"/>
      <c r="O119" s="675"/>
      <c r="P119" s="675"/>
      <c r="Q119" s="676"/>
      <c r="R119" s="692" t="s">
        <v>280</v>
      </c>
      <c r="S119" s="693"/>
      <c r="T119" s="693"/>
      <c r="U119" s="693"/>
      <c r="V119" s="693"/>
      <c r="W119" s="693"/>
      <c r="X119" s="693"/>
      <c r="Y119" s="693"/>
      <c r="Z119" s="693"/>
      <c r="AA119" s="693"/>
      <c r="AB119" s="693"/>
      <c r="AC119" s="693"/>
      <c r="AD119" s="693"/>
      <c r="AE119" s="693"/>
      <c r="AF119" s="693"/>
      <c r="AG119" s="693"/>
      <c r="AH119" s="693"/>
      <c r="AI119" s="693"/>
      <c r="AJ119" s="693"/>
      <c r="AK119" s="693"/>
      <c r="AL119" s="693"/>
      <c r="AM119" s="693"/>
      <c r="AN119" s="693"/>
      <c r="AO119" s="693"/>
      <c r="AP119" s="693"/>
      <c r="AQ119" s="693"/>
      <c r="AR119" s="693"/>
      <c r="AS119" s="693"/>
      <c r="AT119" s="693"/>
      <c r="AU119" s="693"/>
      <c r="AV119" s="693"/>
      <c r="AW119" s="693"/>
      <c r="AX119" s="694"/>
      <c r="AY119" s="70"/>
      <c r="AZ119" s="70"/>
      <c r="BA119" s="132"/>
      <c r="BB119" s="102"/>
      <c r="BC119" s="102"/>
      <c r="BD119" s="102"/>
      <c r="BE119" s="102"/>
      <c r="BF119" s="102"/>
      <c r="BG119" s="102"/>
      <c r="BH119" s="102"/>
      <c r="BI119" s="102"/>
      <c r="BJ119" s="102"/>
      <c r="BK119" s="102"/>
      <c r="BL119" s="132"/>
      <c r="BM119" s="102"/>
      <c r="BN119" s="102"/>
      <c r="BO119" s="102"/>
      <c r="BP119" s="102"/>
      <c r="BQ119" s="102"/>
      <c r="BR119" s="102"/>
      <c r="BS119" s="102"/>
      <c r="BT119" s="102"/>
      <c r="BU119" s="102"/>
      <c r="BV119" s="102"/>
      <c r="BW119" s="102"/>
      <c r="BX119" s="102"/>
      <c r="BY119" s="102"/>
      <c r="BZ119" s="102"/>
      <c r="CA119" s="102"/>
      <c r="CB119" s="102"/>
      <c r="CC119" s="102"/>
      <c r="CD119" s="102"/>
      <c r="CE119" s="102"/>
      <c r="CF119" s="102"/>
    </row>
    <row r="120" spans="1:84" s="5" customFormat="1" ht="14" customHeight="1" x14ac:dyDescent="0.2">
      <c r="A120" s="70"/>
      <c r="B120" s="673"/>
      <c r="C120" s="375"/>
      <c r="D120" s="375"/>
      <c r="E120" s="375"/>
      <c r="F120" s="375"/>
      <c r="G120" s="375"/>
      <c r="H120" s="375"/>
      <c r="I120" s="375"/>
      <c r="J120" s="376"/>
      <c r="K120" s="677"/>
      <c r="L120" s="678"/>
      <c r="M120" s="678"/>
      <c r="N120" s="678"/>
      <c r="O120" s="678"/>
      <c r="P120" s="678"/>
      <c r="Q120" s="679"/>
      <c r="R120" s="695"/>
      <c r="S120" s="696"/>
      <c r="T120" s="696"/>
      <c r="U120" s="696"/>
      <c r="V120" s="696"/>
      <c r="W120" s="696"/>
      <c r="X120" s="696"/>
      <c r="Y120" s="696"/>
      <c r="Z120" s="696"/>
      <c r="AA120" s="696"/>
      <c r="AB120" s="696"/>
      <c r="AC120" s="696"/>
      <c r="AD120" s="696"/>
      <c r="AE120" s="696"/>
      <c r="AF120" s="696"/>
      <c r="AG120" s="696"/>
      <c r="AH120" s="696"/>
      <c r="AI120" s="696"/>
      <c r="AJ120" s="696"/>
      <c r="AK120" s="696"/>
      <c r="AL120" s="696"/>
      <c r="AM120" s="696"/>
      <c r="AN120" s="696"/>
      <c r="AO120" s="696"/>
      <c r="AP120" s="696"/>
      <c r="AQ120" s="696"/>
      <c r="AR120" s="696"/>
      <c r="AS120" s="696"/>
      <c r="AT120" s="696"/>
      <c r="AU120" s="696"/>
      <c r="AV120" s="696"/>
      <c r="AW120" s="696"/>
      <c r="AX120" s="697"/>
      <c r="AY120" s="70"/>
      <c r="AZ120" s="70"/>
      <c r="BA120" s="132"/>
      <c r="BB120" s="102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32"/>
      <c r="BM120" s="102"/>
      <c r="BN120" s="102"/>
      <c r="BO120" s="102"/>
      <c r="BP120" s="102"/>
      <c r="BQ120" s="102"/>
      <c r="BR120" s="102"/>
      <c r="BS120" s="102"/>
      <c r="BT120" s="102"/>
      <c r="BU120" s="102"/>
      <c r="BV120" s="102"/>
      <c r="BW120" s="102"/>
      <c r="BX120" s="102"/>
      <c r="BY120" s="102"/>
      <c r="BZ120" s="102"/>
      <c r="CA120" s="102"/>
      <c r="CB120" s="102"/>
      <c r="CC120" s="102"/>
      <c r="CD120" s="102"/>
      <c r="CE120" s="102"/>
      <c r="CF120" s="102"/>
    </row>
    <row r="121" spans="1:84" s="5" customFormat="1" ht="14" customHeight="1" x14ac:dyDescent="0.2">
      <c r="A121" s="70"/>
      <c r="B121" s="572"/>
      <c r="C121" s="377"/>
      <c r="D121" s="377"/>
      <c r="E121" s="377"/>
      <c r="F121" s="377"/>
      <c r="G121" s="377"/>
      <c r="H121" s="377"/>
      <c r="I121" s="377"/>
      <c r="J121" s="378"/>
      <c r="K121" s="680"/>
      <c r="L121" s="681"/>
      <c r="M121" s="681"/>
      <c r="N121" s="681"/>
      <c r="O121" s="681"/>
      <c r="P121" s="681"/>
      <c r="Q121" s="682"/>
      <c r="R121" s="698"/>
      <c r="S121" s="699"/>
      <c r="T121" s="699"/>
      <c r="U121" s="699"/>
      <c r="V121" s="699"/>
      <c r="W121" s="699"/>
      <c r="X121" s="699"/>
      <c r="Y121" s="699"/>
      <c r="Z121" s="699"/>
      <c r="AA121" s="699"/>
      <c r="AB121" s="699"/>
      <c r="AC121" s="699"/>
      <c r="AD121" s="699"/>
      <c r="AE121" s="699"/>
      <c r="AF121" s="699"/>
      <c r="AG121" s="699"/>
      <c r="AH121" s="699"/>
      <c r="AI121" s="699"/>
      <c r="AJ121" s="699"/>
      <c r="AK121" s="699"/>
      <c r="AL121" s="699"/>
      <c r="AM121" s="699"/>
      <c r="AN121" s="699"/>
      <c r="AO121" s="699"/>
      <c r="AP121" s="699"/>
      <c r="AQ121" s="699"/>
      <c r="AR121" s="699"/>
      <c r="AS121" s="699"/>
      <c r="AT121" s="699"/>
      <c r="AU121" s="699"/>
      <c r="AV121" s="699"/>
      <c r="AW121" s="699"/>
      <c r="AX121" s="700"/>
      <c r="AY121" s="70"/>
      <c r="AZ121" s="70"/>
      <c r="BA121" s="132"/>
      <c r="BB121" s="102"/>
      <c r="BC121" s="102"/>
      <c r="BD121" s="102"/>
      <c r="BE121" s="102"/>
      <c r="BF121" s="102"/>
      <c r="BG121" s="102"/>
      <c r="BH121" s="102"/>
      <c r="BI121" s="102"/>
      <c r="BJ121" s="102"/>
      <c r="BK121" s="102"/>
      <c r="BL121" s="132"/>
      <c r="BM121" s="102"/>
      <c r="BN121" s="102"/>
      <c r="BO121" s="102"/>
      <c r="BP121" s="102"/>
      <c r="BQ121" s="102"/>
      <c r="BR121" s="102"/>
      <c r="BS121" s="102"/>
      <c r="BT121" s="102"/>
      <c r="BU121" s="102"/>
      <c r="BV121" s="102"/>
      <c r="BW121" s="102"/>
      <c r="BX121" s="102"/>
      <c r="BY121" s="102"/>
      <c r="BZ121" s="102"/>
      <c r="CA121" s="102"/>
      <c r="CB121" s="102"/>
      <c r="CC121" s="102"/>
      <c r="CD121" s="102"/>
      <c r="CE121" s="102"/>
      <c r="CF121" s="102"/>
    </row>
    <row r="122" spans="1:84" s="5" customFormat="1" ht="14" customHeight="1" x14ac:dyDescent="0.2">
      <c r="A122" s="70"/>
      <c r="B122" s="701" t="s">
        <v>296</v>
      </c>
      <c r="C122" s="702"/>
      <c r="D122" s="702"/>
      <c r="E122" s="702"/>
      <c r="F122" s="702"/>
      <c r="G122" s="702"/>
      <c r="H122" s="702"/>
      <c r="I122" s="702"/>
      <c r="J122" s="702"/>
      <c r="K122" s="702"/>
      <c r="L122" s="702"/>
      <c r="M122" s="702"/>
      <c r="N122" s="702"/>
      <c r="O122" s="702"/>
      <c r="P122" s="702"/>
      <c r="Q122" s="702"/>
      <c r="R122" s="702"/>
      <c r="S122" s="702"/>
      <c r="T122" s="702"/>
      <c r="U122" s="702"/>
      <c r="V122" s="702"/>
      <c r="W122" s="702"/>
      <c r="X122" s="702"/>
      <c r="Y122" s="702"/>
      <c r="Z122" s="702"/>
      <c r="AA122" s="702"/>
      <c r="AB122" s="702"/>
      <c r="AC122" s="702"/>
      <c r="AD122" s="702"/>
      <c r="AE122" s="702"/>
      <c r="AF122" s="702"/>
      <c r="AG122" s="702"/>
      <c r="AH122" s="702"/>
      <c r="AI122" s="702"/>
      <c r="AJ122" s="702"/>
      <c r="AK122" s="702"/>
      <c r="AL122" s="702"/>
      <c r="AM122" s="702"/>
      <c r="AN122" s="702"/>
      <c r="AO122" s="702"/>
      <c r="AP122" s="702"/>
      <c r="AQ122" s="702"/>
      <c r="AR122" s="702"/>
      <c r="AS122" s="702"/>
      <c r="AT122" s="702"/>
      <c r="AU122" s="702"/>
      <c r="AV122" s="702"/>
      <c r="AW122" s="702"/>
      <c r="AX122" s="703"/>
      <c r="AY122" s="70"/>
      <c r="AZ122" s="70"/>
      <c r="BA122" s="13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32"/>
      <c r="BM122" s="102"/>
      <c r="BN122" s="102"/>
      <c r="BO122" s="102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102"/>
      <c r="CA122" s="102"/>
      <c r="CB122" s="102"/>
      <c r="CC122" s="102"/>
      <c r="CD122" s="102"/>
      <c r="CE122" s="102"/>
      <c r="CF122" s="102"/>
    </row>
    <row r="123" spans="1:84" s="5" customFormat="1" ht="14" customHeight="1" x14ac:dyDescent="0.2">
      <c r="A123" s="70"/>
      <c r="B123" s="571" t="s">
        <v>283</v>
      </c>
      <c r="C123" s="373"/>
      <c r="D123" s="373"/>
      <c r="E123" s="373"/>
      <c r="F123" s="373"/>
      <c r="G123" s="373"/>
      <c r="H123" s="373"/>
      <c r="I123" s="373"/>
      <c r="J123" s="374"/>
      <c r="K123" s="674">
        <v>0</v>
      </c>
      <c r="L123" s="675"/>
      <c r="M123" s="675"/>
      <c r="N123" s="675"/>
      <c r="O123" s="675"/>
      <c r="P123" s="675"/>
      <c r="Q123" s="676"/>
      <c r="R123" s="692" t="s">
        <v>280</v>
      </c>
      <c r="S123" s="693"/>
      <c r="T123" s="693"/>
      <c r="U123" s="693"/>
      <c r="V123" s="693"/>
      <c r="W123" s="693"/>
      <c r="X123" s="693"/>
      <c r="Y123" s="693"/>
      <c r="Z123" s="693"/>
      <c r="AA123" s="693"/>
      <c r="AB123" s="693"/>
      <c r="AC123" s="693"/>
      <c r="AD123" s="693"/>
      <c r="AE123" s="693"/>
      <c r="AF123" s="693"/>
      <c r="AG123" s="693"/>
      <c r="AH123" s="693"/>
      <c r="AI123" s="693"/>
      <c r="AJ123" s="693"/>
      <c r="AK123" s="693"/>
      <c r="AL123" s="693"/>
      <c r="AM123" s="693"/>
      <c r="AN123" s="693"/>
      <c r="AO123" s="693"/>
      <c r="AP123" s="693"/>
      <c r="AQ123" s="693"/>
      <c r="AR123" s="693"/>
      <c r="AS123" s="693"/>
      <c r="AT123" s="693"/>
      <c r="AU123" s="693"/>
      <c r="AV123" s="693"/>
      <c r="AW123" s="693"/>
      <c r="AX123" s="694"/>
      <c r="AY123" s="70"/>
      <c r="AZ123" s="70"/>
      <c r="BA123" s="13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32"/>
      <c r="BM123" s="102"/>
      <c r="BN123" s="102"/>
      <c r="BO123" s="102"/>
      <c r="BP123" s="102"/>
      <c r="BQ123" s="102"/>
      <c r="BR123" s="102"/>
      <c r="BS123" s="102"/>
      <c r="BT123" s="102"/>
      <c r="BU123" s="102"/>
      <c r="BV123" s="102"/>
      <c r="BW123" s="102"/>
      <c r="BX123" s="102"/>
      <c r="BY123" s="102"/>
      <c r="BZ123" s="102"/>
      <c r="CA123" s="102"/>
      <c r="CB123" s="102"/>
      <c r="CC123" s="102"/>
      <c r="CD123" s="102"/>
      <c r="CE123" s="102"/>
      <c r="CF123" s="102"/>
    </row>
    <row r="124" spans="1:84" s="5" customFormat="1" ht="14" customHeight="1" x14ac:dyDescent="0.2">
      <c r="A124" s="70"/>
      <c r="B124" s="673"/>
      <c r="C124" s="375"/>
      <c r="D124" s="375"/>
      <c r="E124" s="375"/>
      <c r="F124" s="375"/>
      <c r="G124" s="375"/>
      <c r="H124" s="375"/>
      <c r="I124" s="375"/>
      <c r="J124" s="376"/>
      <c r="K124" s="677"/>
      <c r="L124" s="678"/>
      <c r="M124" s="678"/>
      <c r="N124" s="678"/>
      <c r="O124" s="678"/>
      <c r="P124" s="678"/>
      <c r="Q124" s="679"/>
      <c r="R124" s="695"/>
      <c r="S124" s="696"/>
      <c r="T124" s="696"/>
      <c r="U124" s="696"/>
      <c r="V124" s="696"/>
      <c r="W124" s="696"/>
      <c r="X124" s="696"/>
      <c r="Y124" s="696"/>
      <c r="Z124" s="696"/>
      <c r="AA124" s="696"/>
      <c r="AB124" s="696"/>
      <c r="AC124" s="696"/>
      <c r="AD124" s="696"/>
      <c r="AE124" s="696"/>
      <c r="AF124" s="696"/>
      <c r="AG124" s="696"/>
      <c r="AH124" s="696"/>
      <c r="AI124" s="696"/>
      <c r="AJ124" s="696"/>
      <c r="AK124" s="696"/>
      <c r="AL124" s="696"/>
      <c r="AM124" s="696"/>
      <c r="AN124" s="696"/>
      <c r="AO124" s="696"/>
      <c r="AP124" s="696"/>
      <c r="AQ124" s="696"/>
      <c r="AR124" s="696"/>
      <c r="AS124" s="696"/>
      <c r="AT124" s="696"/>
      <c r="AU124" s="696"/>
      <c r="AV124" s="696"/>
      <c r="AW124" s="696"/>
      <c r="AX124" s="697"/>
      <c r="AY124" s="70"/>
      <c r="AZ124" s="70"/>
      <c r="BA124" s="132"/>
      <c r="BB124" s="102"/>
      <c r="BC124" s="102"/>
      <c r="BD124" s="102"/>
      <c r="BE124" s="102"/>
      <c r="BF124" s="102"/>
      <c r="BG124" s="102"/>
      <c r="BH124" s="102"/>
      <c r="BI124" s="102"/>
      <c r="BJ124" s="102"/>
      <c r="BK124" s="102"/>
      <c r="BL124" s="132"/>
      <c r="BM124" s="102"/>
      <c r="BN124" s="102"/>
      <c r="BO124" s="102"/>
      <c r="BP124" s="102"/>
      <c r="BQ124" s="102"/>
      <c r="BR124" s="102"/>
      <c r="BS124" s="102"/>
      <c r="BT124" s="102"/>
      <c r="BU124" s="102"/>
      <c r="BV124" s="102"/>
      <c r="BW124" s="102"/>
      <c r="BX124" s="102"/>
      <c r="BY124" s="102"/>
      <c r="BZ124" s="102"/>
      <c r="CA124" s="102"/>
      <c r="CB124" s="102"/>
      <c r="CC124" s="102"/>
      <c r="CD124" s="102"/>
      <c r="CE124" s="102"/>
      <c r="CF124" s="102"/>
    </row>
    <row r="125" spans="1:84" s="5" customFormat="1" ht="14" customHeight="1" x14ac:dyDescent="0.2">
      <c r="A125" s="70"/>
      <c r="B125" s="572"/>
      <c r="C125" s="377"/>
      <c r="D125" s="377"/>
      <c r="E125" s="377"/>
      <c r="F125" s="377"/>
      <c r="G125" s="377"/>
      <c r="H125" s="377"/>
      <c r="I125" s="377"/>
      <c r="J125" s="378"/>
      <c r="K125" s="680"/>
      <c r="L125" s="681"/>
      <c r="M125" s="681"/>
      <c r="N125" s="681"/>
      <c r="O125" s="681"/>
      <c r="P125" s="681"/>
      <c r="Q125" s="682"/>
      <c r="R125" s="698"/>
      <c r="S125" s="699"/>
      <c r="T125" s="699"/>
      <c r="U125" s="699"/>
      <c r="V125" s="699"/>
      <c r="W125" s="699"/>
      <c r="X125" s="699"/>
      <c r="Y125" s="699"/>
      <c r="Z125" s="699"/>
      <c r="AA125" s="699"/>
      <c r="AB125" s="699"/>
      <c r="AC125" s="699"/>
      <c r="AD125" s="699"/>
      <c r="AE125" s="699"/>
      <c r="AF125" s="699"/>
      <c r="AG125" s="699"/>
      <c r="AH125" s="699"/>
      <c r="AI125" s="699"/>
      <c r="AJ125" s="699"/>
      <c r="AK125" s="699"/>
      <c r="AL125" s="699"/>
      <c r="AM125" s="699"/>
      <c r="AN125" s="699"/>
      <c r="AO125" s="699"/>
      <c r="AP125" s="699"/>
      <c r="AQ125" s="699"/>
      <c r="AR125" s="699"/>
      <c r="AS125" s="699"/>
      <c r="AT125" s="699"/>
      <c r="AU125" s="699"/>
      <c r="AV125" s="699"/>
      <c r="AW125" s="699"/>
      <c r="AX125" s="700"/>
      <c r="AY125" s="70"/>
      <c r="AZ125" s="70"/>
      <c r="BA125" s="132"/>
      <c r="BB125" s="102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32"/>
      <c r="BM125" s="102"/>
      <c r="BN125" s="102"/>
      <c r="BO125" s="102"/>
      <c r="BP125" s="102"/>
      <c r="BQ125" s="102"/>
      <c r="BR125" s="102"/>
      <c r="BS125" s="102"/>
      <c r="BT125" s="102"/>
      <c r="BU125" s="102"/>
      <c r="BV125" s="102"/>
      <c r="BW125" s="102"/>
      <c r="BX125" s="102"/>
      <c r="BY125" s="102"/>
      <c r="BZ125" s="102"/>
      <c r="CA125" s="102"/>
      <c r="CB125" s="102"/>
      <c r="CC125" s="102"/>
      <c r="CD125" s="102"/>
      <c r="CE125" s="102"/>
      <c r="CF125" s="102"/>
    </row>
    <row r="126" spans="1:84" s="5" customFormat="1" ht="14" customHeight="1" x14ac:dyDescent="0.2">
      <c r="A126" s="70"/>
      <c r="B126" s="701" t="s">
        <v>297</v>
      </c>
      <c r="C126" s="702"/>
      <c r="D126" s="702"/>
      <c r="E126" s="702"/>
      <c r="F126" s="702"/>
      <c r="G126" s="702"/>
      <c r="H126" s="702"/>
      <c r="I126" s="702"/>
      <c r="J126" s="702"/>
      <c r="K126" s="702"/>
      <c r="L126" s="702"/>
      <c r="M126" s="702"/>
      <c r="N126" s="702"/>
      <c r="O126" s="702"/>
      <c r="P126" s="702"/>
      <c r="Q126" s="702"/>
      <c r="R126" s="702"/>
      <c r="S126" s="702"/>
      <c r="T126" s="702"/>
      <c r="U126" s="702"/>
      <c r="V126" s="702"/>
      <c r="W126" s="702"/>
      <c r="X126" s="702"/>
      <c r="Y126" s="702"/>
      <c r="Z126" s="702"/>
      <c r="AA126" s="702"/>
      <c r="AB126" s="702"/>
      <c r="AC126" s="702"/>
      <c r="AD126" s="702"/>
      <c r="AE126" s="702"/>
      <c r="AF126" s="702"/>
      <c r="AG126" s="702"/>
      <c r="AH126" s="702"/>
      <c r="AI126" s="702"/>
      <c r="AJ126" s="702"/>
      <c r="AK126" s="702"/>
      <c r="AL126" s="702"/>
      <c r="AM126" s="702"/>
      <c r="AN126" s="702"/>
      <c r="AO126" s="702"/>
      <c r="AP126" s="702"/>
      <c r="AQ126" s="702"/>
      <c r="AR126" s="702"/>
      <c r="AS126" s="702"/>
      <c r="AT126" s="702"/>
      <c r="AU126" s="702"/>
      <c r="AV126" s="702"/>
      <c r="AW126" s="702"/>
      <c r="AX126" s="703"/>
      <c r="AY126" s="70"/>
      <c r="AZ126" s="70"/>
      <c r="BA126" s="13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32"/>
      <c r="BM126" s="102"/>
      <c r="BN126" s="102"/>
      <c r="BO126" s="102"/>
      <c r="BP126" s="102"/>
      <c r="BQ126" s="102"/>
      <c r="BR126" s="102"/>
      <c r="BS126" s="102"/>
      <c r="BT126" s="102"/>
      <c r="BU126" s="102"/>
      <c r="BV126" s="102"/>
      <c r="BW126" s="102"/>
      <c r="BX126" s="102"/>
      <c r="BY126" s="102"/>
      <c r="BZ126" s="102"/>
      <c r="CA126" s="102"/>
      <c r="CB126" s="102"/>
      <c r="CC126" s="102"/>
      <c r="CD126" s="102"/>
      <c r="CE126" s="102"/>
      <c r="CF126" s="102"/>
    </row>
    <row r="127" spans="1:84" s="5" customFormat="1" ht="14" customHeight="1" x14ac:dyDescent="0.2">
      <c r="A127" s="70"/>
      <c r="B127" s="571" t="s">
        <v>283</v>
      </c>
      <c r="C127" s="373"/>
      <c r="D127" s="373"/>
      <c r="E127" s="373"/>
      <c r="F127" s="373"/>
      <c r="G127" s="373"/>
      <c r="H127" s="373"/>
      <c r="I127" s="373"/>
      <c r="J127" s="374"/>
      <c r="K127" s="674">
        <v>0</v>
      </c>
      <c r="L127" s="675"/>
      <c r="M127" s="675"/>
      <c r="N127" s="675"/>
      <c r="O127" s="675"/>
      <c r="P127" s="675"/>
      <c r="Q127" s="676"/>
      <c r="R127" s="692" t="s">
        <v>280</v>
      </c>
      <c r="S127" s="693"/>
      <c r="T127" s="693"/>
      <c r="U127" s="693"/>
      <c r="V127" s="693"/>
      <c r="W127" s="693"/>
      <c r="X127" s="693"/>
      <c r="Y127" s="693"/>
      <c r="Z127" s="693"/>
      <c r="AA127" s="693"/>
      <c r="AB127" s="693"/>
      <c r="AC127" s="693"/>
      <c r="AD127" s="693"/>
      <c r="AE127" s="693"/>
      <c r="AF127" s="693"/>
      <c r="AG127" s="693"/>
      <c r="AH127" s="693"/>
      <c r="AI127" s="693"/>
      <c r="AJ127" s="693"/>
      <c r="AK127" s="693"/>
      <c r="AL127" s="693"/>
      <c r="AM127" s="693"/>
      <c r="AN127" s="693"/>
      <c r="AO127" s="693"/>
      <c r="AP127" s="693"/>
      <c r="AQ127" s="693"/>
      <c r="AR127" s="693"/>
      <c r="AS127" s="693"/>
      <c r="AT127" s="693"/>
      <c r="AU127" s="693"/>
      <c r="AV127" s="693"/>
      <c r="AW127" s="693"/>
      <c r="AX127" s="694"/>
      <c r="AY127" s="70"/>
      <c r="AZ127" s="70"/>
      <c r="BA127" s="132"/>
      <c r="BB127" s="102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32"/>
      <c r="BM127" s="102"/>
      <c r="BN127" s="102"/>
      <c r="BO127" s="102"/>
      <c r="BP127" s="102"/>
      <c r="BQ127" s="102"/>
      <c r="BR127" s="102"/>
      <c r="BS127" s="102"/>
      <c r="BT127" s="102"/>
      <c r="BU127" s="102"/>
      <c r="BV127" s="102"/>
      <c r="BW127" s="102"/>
      <c r="BX127" s="102"/>
      <c r="BY127" s="102"/>
      <c r="BZ127" s="102"/>
      <c r="CA127" s="102"/>
      <c r="CB127" s="102"/>
      <c r="CC127" s="102"/>
      <c r="CD127" s="102"/>
      <c r="CE127" s="102"/>
      <c r="CF127" s="102"/>
    </row>
    <row r="128" spans="1:84" s="5" customFormat="1" ht="14" customHeight="1" x14ac:dyDescent="0.2">
      <c r="A128" s="70"/>
      <c r="B128" s="673"/>
      <c r="C128" s="375"/>
      <c r="D128" s="375"/>
      <c r="E128" s="375"/>
      <c r="F128" s="375"/>
      <c r="G128" s="375"/>
      <c r="H128" s="375"/>
      <c r="I128" s="375"/>
      <c r="J128" s="376"/>
      <c r="K128" s="677"/>
      <c r="L128" s="678"/>
      <c r="M128" s="678"/>
      <c r="N128" s="678"/>
      <c r="O128" s="678"/>
      <c r="P128" s="678"/>
      <c r="Q128" s="679"/>
      <c r="R128" s="695"/>
      <c r="S128" s="696"/>
      <c r="T128" s="696"/>
      <c r="U128" s="696"/>
      <c r="V128" s="696"/>
      <c r="W128" s="696"/>
      <c r="X128" s="696"/>
      <c r="Y128" s="696"/>
      <c r="Z128" s="696"/>
      <c r="AA128" s="696"/>
      <c r="AB128" s="696"/>
      <c r="AC128" s="696"/>
      <c r="AD128" s="696"/>
      <c r="AE128" s="696"/>
      <c r="AF128" s="696"/>
      <c r="AG128" s="696"/>
      <c r="AH128" s="696"/>
      <c r="AI128" s="696"/>
      <c r="AJ128" s="696"/>
      <c r="AK128" s="696"/>
      <c r="AL128" s="696"/>
      <c r="AM128" s="696"/>
      <c r="AN128" s="696"/>
      <c r="AO128" s="696"/>
      <c r="AP128" s="696"/>
      <c r="AQ128" s="696"/>
      <c r="AR128" s="696"/>
      <c r="AS128" s="696"/>
      <c r="AT128" s="696"/>
      <c r="AU128" s="696"/>
      <c r="AV128" s="696"/>
      <c r="AW128" s="696"/>
      <c r="AX128" s="697"/>
      <c r="AY128" s="70"/>
      <c r="AZ128" s="70"/>
      <c r="BA128" s="132"/>
      <c r="BB128" s="102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32"/>
      <c r="BM128" s="102"/>
      <c r="BN128" s="102"/>
      <c r="BO128" s="102"/>
      <c r="BP128" s="102"/>
      <c r="BQ128" s="102"/>
      <c r="BR128" s="102"/>
      <c r="BS128" s="102"/>
      <c r="BT128" s="102"/>
      <c r="BU128" s="102"/>
      <c r="BV128" s="102"/>
      <c r="BW128" s="102"/>
      <c r="BX128" s="102"/>
      <c r="BY128" s="102"/>
      <c r="BZ128" s="102"/>
      <c r="CA128" s="102"/>
      <c r="CB128" s="102"/>
      <c r="CC128" s="102"/>
      <c r="CD128" s="102"/>
      <c r="CE128" s="102"/>
      <c r="CF128" s="102"/>
    </row>
    <row r="129" spans="1:84" s="5" customFormat="1" ht="14" customHeight="1" x14ac:dyDescent="0.2">
      <c r="A129" s="70"/>
      <c r="B129" s="572"/>
      <c r="C129" s="377"/>
      <c r="D129" s="377"/>
      <c r="E129" s="377"/>
      <c r="F129" s="377"/>
      <c r="G129" s="377"/>
      <c r="H129" s="377"/>
      <c r="I129" s="377"/>
      <c r="J129" s="378"/>
      <c r="K129" s="680"/>
      <c r="L129" s="681"/>
      <c r="M129" s="681"/>
      <c r="N129" s="681"/>
      <c r="O129" s="681"/>
      <c r="P129" s="681"/>
      <c r="Q129" s="682"/>
      <c r="R129" s="698"/>
      <c r="S129" s="699"/>
      <c r="T129" s="699"/>
      <c r="U129" s="699"/>
      <c r="V129" s="699"/>
      <c r="W129" s="699"/>
      <c r="X129" s="699"/>
      <c r="Y129" s="699"/>
      <c r="Z129" s="699"/>
      <c r="AA129" s="699"/>
      <c r="AB129" s="699"/>
      <c r="AC129" s="699"/>
      <c r="AD129" s="699"/>
      <c r="AE129" s="699"/>
      <c r="AF129" s="699"/>
      <c r="AG129" s="699"/>
      <c r="AH129" s="699"/>
      <c r="AI129" s="699"/>
      <c r="AJ129" s="699"/>
      <c r="AK129" s="699"/>
      <c r="AL129" s="699"/>
      <c r="AM129" s="699"/>
      <c r="AN129" s="699"/>
      <c r="AO129" s="699"/>
      <c r="AP129" s="699"/>
      <c r="AQ129" s="699"/>
      <c r="AR129" s="699"/>
      <c r="AS129" s="699"/>
      <c r="AT129" s="699"/>
      <c r="AU129" s="699"/>
      <c r="AV129" s="699"/>
      <c r="AW129" s="699"/>
      <c r="AX129" s="700"/>
      <c r="AY129" s="70"/>
      <c r="AZ129" s="70"/>
      <c r="BA129" s="132"/>
      <c r="BB129" s="102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32"/>
      <c r="BM129" s="102"/>
      <c r="BN129" s="102"/>
      <c r="BO129" s="102"/>
      <c r="BP129" s="102"/>
      <c r="BQ129" s="102"/>
      <c r="BR129" s="102"/>
      <c r="BS129" s="102"/>
      <c r="BT129" s="102"/>
      <c r="BU129" s="102"/>
      <c r="BV129" s="102"/>
      <c r="BW129" s="102"/>
      <c r="BX129" s="102"/>
      <c r="BY129" s="102"/>
      <c r="BZ129" s="102"/>
      <c r="CA129" s="102"/>
      <c r="CB129" s="102"/>
      <c r="CC129" s="102"/>
      <c r="CD129" s="102"/>
      <c r="CE129" s="102"/>
      <c r="CF129" s="102"/>
    </row>
    <row r="130" spans="1:84" s="5" customFormat="1" ht="14" customHeight="1" x14ac:dyDescent="0.15">
      <c r="A130" s="129"/>
      <c r="B130" s="571" t="s">
        <v>298</v>
      </c>
      <c r="C130" s="373"/>
      <c r="D130" s="373"/>
      <c r="E130" s="373"/>
      <c r="F130" s="373"/>
      <c r="G130" s="373"/>
      <c r="H130" s="373"/>
      <c r="I130" s="373"/>
      <c r="J130" s="374"/>
      <c r="K130" s="714">
        <f>K127+K123+K119+K115</f>
        <v>0</v>
      </c>
      <c r="L130" s="715"/>
      <c r="M130" s="715"/>
      <c r="N130" s="715"/>
      <c r="O130" s="715"/>
      <c r="P130" s="715"/>
      <c r="Q130" s="716"/>
      <c r="R130" s="571" t="s">
        <v>334</v>
      </c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3"/>
      <c r="AE130" s="373"/>
      <c r="AF130" s="373"/>
      <c r="AG130" s="373"/>
      <c r="AH130" s="373"/>
      <c r="AI130" s="373"/>
      <c r="AJ130" s="373"/>
      <c r="AK130" s="373"/>
      <c r="AL130" s="373"/>
      <c r="AM130" s="373"/>
      <c r="AN130" s="373"/>
      <c r="AO130" s="373"/>
      <c r="AP130" s="373"/>
      <c r="AQ130" s="373"/>
      <c r="AR130" s="373"/>
      <c r="AS130" s="373"/>
      <c r="AT130" s="373"/>
      <c r="AU130" s="373"/>
      <c r="AV130" s="373"/>
      <c r="AW130" s="373"/>
      <c r="AX130" s="374"/>
      <c r="AY130" s="70"/>
      <c r="AZ130" s="70"/>
      <c r="BA130" s="132"/>
      <c r="BB130" s="102"/>
      <c r="BC130" s="102"/>
      <c r="BD130" s="102"/>
      <c r="BE130" s="102"/>
      <c r="BF130" s="102"/>
      <c r="BG130" s="102"/>
      <c r="BH130" s="102"/>
      <c r="BI130" s="102"/>
      <c r="BJ130" s="102"/>
      <c r="BK130" s="102"/>
      <c r="BL130" s="132"/>
      <c r="BM130" s="102"/>
      <c r="BN130" s="102"/>
      <c r="BO130" s="102"/>
      <c r="BP130" s="102"/>
      <c r="BQ130" s="102"/>
      <c r="BR130" s="102"/>
      <c r="BS130" s="102"/>
      <c r="BT130" s="102"/>
      <c r="BU130" s="102"/>
      <c r="BV130" s="102"/>
      <c r="BW130" s="102"/>
      <c r="BX130" s="102"/>
      <c r="BY130" s="102"/>
      <c r="BZ130" s="102"/>
      <c r="CA130" s="102"/>
      <c r="CB130" s="102"/>
      <c r="CC130" s="102"/>
      <c r="CD130" s="102"/>
      <c r="CE130" s="102"/>
      <c r="CF130" s="102"/>
    </row>
    <row r="131" spans="1:84" s="5" customFormat="1" ht="14" customHeight="1" x14ac:dyDescent="0.15">
      <c r="A131" s="129"/>
      <c r="B131" s="673"/>
      <c r="C131" s="375"/>
      <c r="D131" s="375"/>
      <c r="E131" s="375"/>
      <c r="F131" s="375"/>
      <c r="G131" s="375"/>
      <c r="H131" s="375"/>
      <c r="I131" s="375"/>
      <c r="J131" s="376"/>
      <c r="K131" s="717"/>
      <c r="L131" s="718"/>
      <c r="M131" s="718"/>
      <c r="N131" s="718"/>
      <c r="O131" s="718"/>
      <c r="P131" s="718"/>
      <c r="Q131" s="719"/>
      <c r="R131" s="673"/>
      <c r="S131" s="375"/>
      <c r="T131" s="375"/>
      <c r="U131" s="375"/>
      <c r="V131" s="375"/>
      <c r="W131" s="375"/>
      <c r="X131" s="375"/>
      <c r="Y131" s="375"/>
      <c r="Z131" s="375"/>
      <c r="AA131" s="375"/>
      <c r="AB131" s="375"/>
      <c r="AC131" s="375"/>
      <c r="AD131" s="375"/>
      <c r="AE131" s="375"/>
      <c r="AF131" s="375"/>
      <c r="AG131" s="375"/>
      <c r="AH131" s="375"/>
      <c r="AI131" s="375"/>
      <c r="AJ131" s="375"/>
      <c r="AK131" s="375"/>
      <c r="AL131" s="375"/>
      <c r="AM131" s="375"/>
      <c r="AN131" s="375"/>
      <c r="AO131" s="375"/>
      <c r="AP131" s="375"/>
      <c r="AQ131" s="375"/>
      <c r="AR131" s="375"/>
      <c r="AS131" s="375"/>
      <c r="AT131" s="375"/>
      <c r="AU131" s="375"/>
      <c r="AV131" s="375"/>
      <c r="AW131" s="375"/>
      <c r="AX131" s="376"/>
      <c r="AY131" s="70"/>
      <c r="AZ131" s="70"/>
      <c r="BA131" s="132"/>
      <c r="BB131" s="102"/>
      <c r="BC131" s="102"/>
      <c r="BD131" s="102"/>
      <c r="BE131" s="102"/>
      <c r="BF131" s="102"/>
      <c r="BG131" s="102"/>
      <c r="BH131" s="102"/>
      <c r="BI131" s="102"/>
      <c r="BJ131" s="102"/>
      <c r="BK131" s="102"/>
      <c r="BL131" s="132"/>
      <c r="BM131" s="102"/>
      <c r="BN131" s="102"/>
      <c r="BO131" s="102"/>
      <c r="BP131" s="102"/>
      <c r="BQ131" s="102"/>
      <c r="BR131" s="102"/>
      <c r="BS131" s="102"/>
      <c r="BT131" s="102"/>
      <c r="BU131" s="102"/>
      <c r="BV131" s="102"/>
      <c r="BW131" s="102"/>
      <c r="BX131" s="102"/>
      <c r="BY131" s="102"/>
      <c r="BZ131" s="102"/>
      <c r="CA131" s="102"/>
      <c r="CB131" s="102"/>
      <c r="CC131" s="102"/>
      <c r="CD131" s="102"/>
      <c r="CE131" s="102"/>
      <c r="CF131" s="102"/>
    </row>
    <row r="132" spans="1:84" s="5" customFormat="1" ht="14" customHeight="1" x14ac:dyDescent="0.15">
      <c r="A132" s="129"/>
      <c r="B132" s="572"/>
      <c r="C132" s="377"/>
      <c r="D132" s="377"/>
      <c r="E132" s="377"/>
      <c r="F132" s="377"/>
      <c r="G132" s="377"/>
      <c r="H132" s="377"/>
      <c r="I132" s="377"/>
      <c r="J132" s="378"/>
      <c r="K132" s="720"/>
      <c r="L132" s="721"/>
      <c r="M132" s="721"/>
      <c r="N132" s="721"/>
      <c r="O132" s="721"/>
      <c r="P132" s="721"/>
      <c r="Q132" s="722"/>
      <c r="R132" s="572"/>
      <c r="S132" s="377"/>
      <c r="T132" s="377"/>
      <c r="U132" s="377"/>
      <c r="V132" s="377"/>
      <c r="W132" s="377"/>
      <c r="X132" s="377"/>
      <c r="Y132" s="377"/>
      <c r="Z132" s="377"/>
      <c r="AA132" s="377"/>
      <c r="AB132" s="377"/>
      <c r="AC132" s="377"/>
      <c r="AD132" s="377"/>
      <c r="AE132" s="377"/>
      <c r="AF132" s="377"/>
      <c r="AG132" s="377"/>
      <c r="AH132" s="377"/>
      <c r="AI132" s="377"/>
      <c r="AJ132" s="377"/>
      <c r="AK132" s="377"/>
      <c r="AL132" s="377"/>
      <c r="AM132" s="377"/>
      <c r="AN132" s="377"/>
      <c r="AO132" s="377"/>
      <c r="AP132" s="377"/>
      <c r="AQ132" s="377"/>
      <c r="AR132" s="377"/>
      <c r="AS132" s="377"/>
      <c r="AT132" s="377"/>
      <c r="AU132" s="377"/>
      <c r="AV132" s="377"/>
      <c r="AW132" s="377"/>
      <c r="AX132" s="378"/>
      <c r="AY132" s="70"/>
      <c r="AZ132" s="70"/>
      <c r="BA132" s="132"/>
      <c r="BB132" s="102"/>
      <c r="BC132" s="102"/>
      <c r="BD132" s="102"/>
      <c r="BE132" s="102"/>
      <c r="BF132" s="102"/>
      <c r="BG132" s="102"/>
      <c r="BH132" s="102"/>
      <c r="BI132" s="102"/>
      <c r="BJ132" s="102"/>
      <c r="BK132" s="102"/>
      <c r="BL132" s="132"/>
      <c r="BM132" s="102"/>
      <c r="BN132" s="102"/>
      <c r="BO132" s="102"/>
      <c r="BP132" s="102"/>
      <c r="BQ132" s="102"/>
      <c r="BR132" s="102"/>
      <c r="BS132" s="102"/>
      <c r="BT132" s="102"/>
      <c r="BU132" s="102"/>
      <c r="BV132" s="102"/>
      <c r="BW132" s="102"/>
      <c r="BX132" s="102"/>
      <c r="BY132" s="102"/>
      <c r="BZ132" s="102"/>
      <c r="CA132" s="102"/>
      <c r="CB132" s="102"/>
      <c r="CC132" s="102"/>
      <c r="CD132" s="102"/>
      <c r="CE132" s="102"/>
      <c r="CF132" s="102"/>
    </row>
    <row r="133" spans="1:84" s="5" customFormat="1" ht="14" customHeight="1" x14ac:dyDescent="0.15">
      <c r="A133" s="129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592" t="s">
        <v>402</v>
      </c>
      <c r="Z133" s="593"/>
      <c r="AA133" s="593"/>
      <c r="AB133" s="593"/>
      <c r="AC133" s="593"/>
      <c r="AD133" s="593"/>
      <c r="AE133" s="593"/>
      <c r="AF133" s="593"/>
      <c r="AG133" s="593"/>
      <c r="AH133" s="593"/>
      <c r="AI133" s="593"/>
      <c r="AJ133" s="593"/>
      <c r="AK133" s="593"/>
      <c r="AL133" s="593"/>
      <c r="AM133" s="593"/>
      <c r="AN133" s="593"/>
      <c r="AO133" s="594"/>
      <c r="AP133" s="554">
        <f>IFERROR(IF(BE115+BE93&gt;10,10,BE115+BE93),0)</f>
        <v>0</v>
      </c>
      <c r="AQ133" s="555"/>
      <c r="AR133" s="555"/>
      <c r="AS133" s="555"/>
      <c r="AT133" s="555"/>
      <c r="AU133" s="555"/>
      <c r="AV133" s="555"/>
      <c r="AW133" s="555"/>
      <c r="AX133" s="556"/>
      <c r="AY133" s="70"/>
      <c r="AZ133" s="70"/>
      <c r="BA133" s="132"/>
      <c r="BB133" s="102"/>
      <c r="BC133" s="102"/>
      <c r="BD133" s="102"/>
      <c r="BE133" s="102"/>
      <c r="BF133" s="102"/>
      <c r="BG133" s="102"/>
      <c r="BH133" s="102"/>
      <c r="BI133" s="102"/>
      <c r="BJ133" s="102"/>
      <c r="BK133" s="102"/>
      <c r="BL133" s="132"/>
      <c r="BM133" s="102"/>
      <c r="BN133" s="102"/>
      <c r="BO133" s="102"/>
      <c r="BP133" s="102"/>
      <c r="BQ133" s="102"/>
      <c r="BR133" s="102"/>
      <c r="BS133" s="102"/>
      <c r="BT133" s="102"/>
      <c r="BU133" s="102"/>
      <c r="BV133" s="102"/>
      <c r="BW133" s="102"/>
      <c r="BX133" s="102"/>
      <c r="BY133" s="102"/>
      <c r="BZ133" s="102"/>
      <c r="CA133" s="102"/>
      <c r="CB133" s="102"/>
      <c r="CC133" s="102"/>
      <c r="CD133" s="102"/>
      <c r="CE133" s="102"/>
      <c r="CF133" s="102"/>
    </row>
    <row r="134" spans="1:84" s="5" customFormat="1" ht="14" customHeight="1" x14ac:dyDescent="0.15">
      <c r="A134" s="129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595"/>
      <c r="Z134" s="596"/>
      <c r="AA134" s="596"/>
      <c r="AB134" s="596"/>
      <c r="AC134" s="596"/>
      <c r="AD134" s="596"/>
      <c r="AE134" s="596"/>
      <c r="AF134" s="596"/>
      <c r="AG134" s="596"/>
      <c r="AH134" s="596"/>
      <c r="AI134" s="596"/>
      <c r="AJ134" s="596"/>
      <c r="AK134" s="596"/>
      <c r="AL134" s="596"/>
      <c r="AM134" s="596"/>
      <c r="AN134" s="596"/>
      <c r="AO134" s="597"/>
      <c r="AP134" s="557"/>
      <c r="AQ134" s="558"/>
      <c r="AR134" s="558"/>
      <c r="AS134" s="558"/>
      <c r="AT134" s="558"/>
      <c r="AU134" s="558"/>
      <c r="AV134" s="558"/>
      <c r="AW134" s="558"/>
      <c r="AX134" s="559"/>
      <c r="AY134" s="70"/>
      <c r="AZ134" s="70"/>
      <c r="BA134" s="132"/>
      <c r="BB134" s="102"/>
      <c r="BC134" s="102"/>
      <c r="BD134" s="102"/>
      <c r="BE134" s="102"/>
      <c r="BF134" s="102"/>
      <c r="BG134" s="102"/>
      <c r="BH134" s="102"/>
      <c r="BI134" s="102"/>
      <c r="BJ134" s="102"/>
      <c r="BK134" s="102"/>
      <c r="BL134" s="132"/>
      <c r="BM134" s="102"/>
      <c r="BN134" s="102"/>
      <c r="BO134" s="102"/>
      <c r="BP134" s="102"/>
      <c r="BQ134" s="102"/>
      <c r="BR134" s="102"/>
      <c r="BS134" s="102"/>
      <c r="BT134" s="102"/>
      <c r="BU134" s="102"/>
      <c r="BV134" s="102"/>
      <c r="BW134" s="102"/>
      <c r="BX134" s="102"/>
      <c r="BY134" s="102"/>
      <c r="BZ134" s="102"/>
      <c r="CA134" s="102"/>
      <c r="CB134" s="102"/>
      <c r="CC134" s="102"/>
      <c r="CD134" s="102"/>
      <c r="CE134" s="102"/>
      <c r="CF134" s="102"/>
    </row>
    <row r="135" spans="1:84" s="5" customFormat="1" ht="14" customHeight="1" x14ac:dyDescent="0.15">
      <c r="A135" s="129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598"/>
      <c r="Z135" s="599"/>
      <c r="AA135" s="599"/>
      <c r="AB135" s="599"/>
      <c r="AC135" s="599"/>
      <c r="AD135" s="599"/>
      <c r="AE135" s="599"/>
      <c r="AF135" s="599"/>
      <c r="AG135" s="599"/>
      <c r="AH135" s="599"/>
      <c r="AI135" s="599"/>
      <c r="AJ135" s="599"/>
      <c r="AK135" s="599"/>
      <c r="AL135" s="599"/>
      <c r="AM135" s="599"/>
      <c r="AN135" s="599"/>
      <c r="AO135" s="600"/>
      <c r="AP135" s="560"/>
      <c r="AQ135" s="561"/>
      <c r="AR135" s="561"/>
      <c r="AS135" s="561"/>
      <c r="AT135" s="561"/>
      <c r="AU135" s="561"/>
      <c r="AV135" s="561"/>
      <c r="AW135" s="561"/>
      <c r="AX135" s="562"/>
      <c r="AY135" s="70"/>
      <c r="AZ135" s="70"/>
      <c r="BA135" s="132"/>
      <c r="BB135" s="102"/>
      <c r="BC135" s="102"/>
      <c r="BD135" s="102"/>
      <c r="BE135" s="102"/>
      <c r="BF135" s="102"/>
      <c r="BG135" s="102"/>
      <c r="BH135" s="102"/>
      <c r="BI135" s="102"/>
      <c r="BJ135" s="102"/>
      <c r="BK135" s="102"/>
      <c r="BL135" s="132"/>
      <c r="BM135" s="102"/>
      <c r="BN135" s="102"/>
      <c r="BO135" s="102"/>
      <c r="BP135" s="102"/>
      <c r="BQ135" s="102"/>
      <c r="BR135" s="102"/>
      <c r="BS135" s="102"/>
      <c r="BT135" s="102"/>
      <c r="BU135" s="102"/>
      <c r="BV135" s="102"/>
      <c r="BW135" s="102"/>
      <c r="BX135" s="102"/>
      <c r="BY135" s="102"/>
      <c r="BZ135" s="102"/>
      <c r="CA135" s="102"/>
      <c r="CB135" s="102"/>
      <c r="CC135" s="102"/>
      <c r="CD135" s="102"/>
      <c r="CE135" s="102"/>
      <c r="CF135" s="102"/>
    </row>
    <row r="136" spans="1:84" s="5" customFormat="1" ht="14" customHeight="1" x14ac:dyDescent="0.15">
      <c r="A136" s="129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/>
      <c r="AQ136" s="70"/>
      <c r="AR136" s="70"/>
      <c r="AS136" s="70"/>
      <c r="AT136" s="70"/>
      <c r="AU136" s="70"/>
      <c r="AV136" s="70"/>
      <c r="AW136" s="70"/>
      <c r="AX136" s="70"/>
      <c r="AY136" s="70"/>
      <c r="AZ136" s="70"/>
      <c r="BA136" s="13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3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/>
      <c r="CA136" s="102"/>
      <c r="CB136" s="102"/>
      <c r="CC136" s="102"/>
      <c r="CD136" s="102"/>
      <c r="CE136" s="102"/>
      <c r="CF136" s="102"/>
    </row>
    <row r="137" spans="1:84" s="5" customFormat="1" ht="14" customHeight="1" x14ac:dyDescent="0.15">
      <c r="A137" s="129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132"/>
      <c r="BB137" s="102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32"/>
      <c r="BM137" s="102"/>
      <c r="BN137" s="102"/>
      <c r="BO137" s="102"/>
      <c r="BP137" s="102"/>
      <c r="BQ137" s="102"/>
      <c r="BR137" s="102"/>
      <c r="BS137" s="102"/>
      <c r="BT137" s="102"/>
      <c r="BU137" s="102"/>
      <c r="BV137" s="102"/>
      <c r="BW137" s="102"/>
      <c r="BX137" s="102"/>
      <c r="BY137" s="102"/>
      <c r="BZ137" s="102"/>
      <c r="CA137" s="102"/>
      <c r="CB137" s="102"/>
      <c r="CC137" s="102"/>
      <c r="CD137" s="102"/>
      <c r="CE137" s="102"/>
      <c r="CF137" s="102"/>
    </row>
    <row r="138" spans="1:84" s="5" customFormat="1" ht="14" customHeight="1" x14ac:dyDescent="0.15">
      <c r="A138" s="129"/>
      <c r="B138" s="705" t="s">
        <v>335</v>
      </c>
      <c r="C138" s="706"/>
      <c r="D138" s="706"/>
      <c r="E138" s="706"/>
      <c r="F138" s="706"/>
      <c r="G138" s="706"/>
      <c r="H138" s="706"/>
      <c r="I138" s="706"/>
      <c r="J138" s="706"/>
      <c r="K138" s="706"/>
      <c r="L138" s="706"/>
      <c r="M138" s="706"/>
      <c r="N138" s="706"/>
      <c r="O138" s="706"/>
      <c r="P138" s="706"/>
      <c r="Q138" s="706"/>
      <c r="R138" s="706"/>
      <c r="S138" s="706"/>
      <c r="T138" s="706"/>
      <c r="U138" s="706"/>
      <c r="V138" s="706"/>
      <c r="W138" s="706"/>
      <c r="X138" s="706"/>
      <c r="Y138" s="706"/>
      <c r="Z138" s="706"/>
      <c r="AA138" s="706"/>
      <c r="AB138" s="706"/>
      <c r="AC138" s="706"/>
      <c r="AD138" s="706"/>
      <c r="AE138" s="706"/>
      <c r="AF138" s="706"/>
      <c r="AG138" s="706"/>
      <c r="AH138" s="706"/>
      <c r="AI138" s="706"/>
      <c r="AJ138" s="706"/>
      <c r="AK138" s="706"/>
      <c r="AL138" s="706"/>
      <c r="AM138" s="706"/>
      <c r="AN138" s="706"/>
      <c r="AO138" s="707"/>
      <c r="AP138" s="554">
        <f>AP133+AO75+AO64+AO50+AS32+AT24+AO5+AO43+AO13</f>
        <v>0</v>
      </c>
      <c r="AQ138" s="555"/>
      <c r="AR138" s="555"/>
      <c r="AS138" s="555"/>
      <c r="AT138" s="555"/>
      <c r="AU138" s="555"/>
      <c r="AV138" s="555"/>
      <c r="AW138" s="555"/>
      <c r="AX138" s="556"/>
      <c r="AY138" s="70"/>
      <c r="AZ138" s="70"/>
      <c r="BA138" s="132"/>
      <c r="BB138" s="102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32"/>
      <c r="BM138" s="102"/>
      <c r="BN138" s="102"/>
      <c r="BO138" s="102"/>
      <c r="BP138" s="102"/>
      <c r="BQ138" s="102"/>
      <c r="BR138" s="102"/>
      <c r="BS138" s="102"/>
      <c r="BT138" s="102"/>
      <c r="BU138" s="102"/>
      <c r="BV138" s="102"/>
      <c r="BW138" s="102"/>
      <c r="BX138" s="102"/>
      <c r="BY138" s="102"/>
      <c r="BZ138" s="102"/>
      <c r="CA138" s="102"/>
      <c r="CB138" s="102"/>
      <c r="CC138" s="102"/>
      <c r="CD138" s="102"/>
      <c r="CE138" s="102"/>
      <c r="CF138" s="102"/>
    </row>
    <row r="139" spans="1:84" s="5" customFormat="1" ht="14" customHeight="1" x14ac:dyDescent="0.15">
      <c r="A139" s="129"/>
      <c r="B139" s="708"/>
      <c r="C139" s="709"/>
      <c r="D139" s="709"/>
      <c r="E139" s="709"/>
      <c r="F139" s="709"/>
      <c r="G139" s="709"/>
      <c r="H139" s="709"/>
      <c r="I139" s="709"/>
      <c r="J139" s="709"/>
      <c r="K139" s="709"/>
      <c r="L139" s="709"/>
      <c r="M139" s="709"/>
      <c r="N139" s="709"/>
      <c r="O139" s="709"/>
      <c r="P139" s="709"/>
      <c r="Q139" s="709"/>
      <c r="R139" s="709"/>
      <c r="S139" s="709"/>
      <c r="T139" s="709"/>
      <c r="U139" s="709"/>
      <c r="V139" s="709"/>
      <c r="W139" s="709"/>
      <c r="X139" s="709"/>
      <c r="Y139" s="709"/>
      <c r="Z139" s="709"/>
      <c r="AA139" s="709"/>
      <c r="AB139" s="709"/>
      <c r="AC139" s="709"/>
      <c r="AD139" s="709"/>
      <c r="AE139" s="709"/>
      <c r="AF139" s="709"/>
      <c r="AG139" s="709"/>
      <c r="AH139" s="709"/>
      <c r="AI139" s="709"/>
      <c r="AJ139" s="709"/>
      <c r="AK139" s="709"/>
      <c r="AL139" s="709"/>
      <c r="AM139" s="709"/>
      <c r="AN139" s="709"/>
      <c r="AO139" s="710"/>
      <c r="AP139" s="557"/>
      <c r="AQ139" s="558"/>
      <c r="AR139" s="558"/>
      <c r="AS139" s="558"/>
      <c r="AT139" s="558"/>
      <c r="AU139" s="558"/>
      <c r="AV139" s="558"/>
      <c r="AW139" s="558"/>
      <c r="AX139" s="559"/>
      <c r="AY139" s="70"/>
      <c r="AZ139" s="70"/>
      <c r="BA139" s="132"/>
      <c r="BB139" s="102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32"/>
      <c r="BM139" s="102"/>
      <c r="BN139" s="102"/>
      <c r="BO139" s="102"/>
      <c r="BP139" s="102"/>
      <c r="BQ139" s="102"/>
      <c r="BR139" s="102"/>
      <c r="BS139" s="102"/>
      <c r="BT139" s="102"/>
      <c r="BU139" s="102"/>
      <c r="BV139" s="102"/>
      <c r="BW139" s="102"/>
      <c r="BX139" s="102"/>
      <c r="BY139" s="102"/>
      <c r="BZ139" s="102"/>
      <c r="CA139" s="102"/>
      <c r="CB139" s="102"/>
      <c r="CC139" s="102"/>
      <c r="CD139" s="102"/>
      <c r="CE139" s="102"/>
      <c r="CF139" s="102"/>
    </row>
    <row r="140" spans="1:84" s="5" customFormat="1" ht="14" customHeight="1" x14ac:dyDescent="0.15">
      <c r="A140" s="129"/>
      <c r="B140" s="711"/>
      <c r="C140" s="712"/>
      <c r="D140" s="712"/>
      <c r="E140" s="712"/>
      <c r="F140" s="712"/>
      <c r="G140" s="712"/>
      <c r="H140" s="712"/>
      <c r="I140" s="712"/>
      <c r="J140" s="712"/>
      <c r="K140" s="712"/>
      <c r="L140" s="712"/>
      <c r="M140" s="712"/>
      <c r="N140" s="712"/>
      <c r="O140" s="712"/>
      <c r="P140" s="712"/>
      <c r="Q140" s="712"/>
      <c r="R140" s="712"/>
      <c r="S140" s="712"/>
      <c r="T140" s="712"/>
      <c r="U140" s="712"/>
      <c r="V140" s="712"/>
      <c r="W140" s="712"/>
      <c r="X140" s="712"/>
      <c r="Y140" s="712"/>
      <c r="Z140" s="712"/>
      <c r="AA140" s="712"/>
      <c r="AB140" s="712"/>
      <c r="AC140" s="712"/>
      <c r="AD140" s="712"/>
      <c r="AE140" s="712"/>
      <c r="AF140" s="712"/>
      <c r="AG140" s="712"/>
      <c r="AH140" s="712"/>
      <c r="AI140" s="712"/>
      <c r="AJ140" s="712"/>
      <c r="AK140" s="712"/>
      <c r="AL140" s="712"/>
      <c r="AM140" s="712"/>
      <c r="AN140" s="712"/>
      <c r="AO140" s="713"/>
      <c r="AP140" s="560"/>
      <c r="AQ140" s="561"/>
      <c r="AR140" s="561"/>
      <c r="AS140" s="561"/>
      <c r="AT140" s="561"/>
      <c r="AU140" s="561"/>
      <c r="AV140" s="561"/>
      <c r="AW140" s="561"/>
      <c r="AX140" s="562"/>
      <c r="AY140" s="70"/>
      <c r="AZ140" s="70"/>
      <c r="BA140" s="132"/>
      <c r="BB140" s="102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32"/>
      <c r="BM140" s="102"/>
      <c r="BN140" s="102"/>
      <c r="BO140" s="102"/>
      <c r="BP140" s="102"/>
      <c r="BQ140" s="102"/>
      <c r="BR140" s="102"/>
      <c r="BS140" s="102"/>
      <c r="BT140" s="102"/>
      <c r="BU140" s="102"/>
      <c r="BV140" s="102"/>
      <c r="BW140" s="102"/>
      <c r="BX140" s="102"/>
      <c r="BY140" s="102"/>
      <c r="BZ140" s="102"/>
      <c r="CA140" s="102"/>
      <c r="CB140" s="102"/>
      <c r="CC140" s="102"/>
      <c r="CD140" s="102"/>
      <c r="CE140" s="102"/>
      <c r="CF140" s="102"/>
    </row>
    <row r="141" spans="1:84" s="5" customFormat="1" ht="14" customHeight="1" x14ac:dyDescent="0.15">
      <c r="A141" s="129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132"/>
      <c r="BB141" s="102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32"/>
      <c r="BM141" s="102"/>
      <c r="BN141" s="102"/>
      <c r="BO141" s="102"/>
      <c r="BP141" s="102"/>
      <c r="BQ141" s="102"/>
      <c r="BR141" s="102"/>
      <c r="BS141" s="102"/>
      <c r="BT141" s="102"/>
      <c r="BU141" s="102"/>
      <c r="BV141" s="102"/>
      <c r="BW141" s="102"/>
      <c r="BX141" s="102"/>
      <c r="BY141" s="102"/>
      <c r="BZ141" s="102"/>
      <c r="CA141" s="102"/>
      <c r="CB141" s="102"/>
      <c r="CC141" s="102"/>
      <c r="CD141" s="102"/>
      <c r="CE141" s="102"/>
      <c r="CF141" s="102"/>
    </row>
    <row r="142" spans="1:84" s="3" customFormat="1" ht="14" customHeight="1" x14ac:dyDescent="0.2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132"/>
      <c r="BB142" s="102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32"/>
      <c r="BM142" s="102"/>
      <c r="BN142" s="102"/>
      <c r="BO142" s="102"/>
      <c r="BP142" s="102"/>
      <c r="BQ142" s="102"/>
      <c r="BR142" s="102"/>
      <c r="BS142" s="102"/>
      <c r="BT142" s="102"/>
      <c r="BU142" s="102"/>
      <c r="BV142" s="102"/>
      <c r="BW142" s="102"/>
      <c r="BX142" s="102"/>
      <c r="BY142" s="102"/>
      <c r="BZ142" s="102"/>
      <c r="CA142" s="102"/>
      <c r="CB142" s="102"/>
      <c r="CC142" s="102"/>
      <c r="CD142" s="103"/>
      <c r="CE142" s="103"/>
      <c r="CF142" s="103"/>
    </row>
  </sheetData>
  <sheetProtection algorithmName="SHA-512" hashValue="N+nbd/hLykdvdJqeslVuigCC85SO6944aNRir7lPhjzw0IkKFbYgcMYZR8ESwt+rAnUhLxYBIsyXGEq/cALAPQ==" saltValue="nHYInvbvjwnJSo59rFoq8Q==" spinCount="100000" sheet="1" selectLockedCells="1"/>
  <mergeCells count="127">
    <mergeCell ref="A1:AZ2"/>
    <mergeCell ref="B138:AO140"/>
    <mergeCell ref="AP138:AX140"/>
    <mergeCell ref="J81:AN83"/>
    <mergeCell ref="B123:J125"/>
    <mergeCell ref="K123:Q125"/>
    <mergeCell ref="R123:AX125"/>
    <mergeCell ref="B126:AX126"/>
    <mergeCell ref="B127:J129"/>
    <mergeCell ref="K127:Q129"/>
    <mergeCell ref="R127:AX129"/>
    <mergeCell ref="B130:J132"/>
    <mergeCell ref="K130:Q132"/>
    <mergeCell ref="R130:AX132"/>
    <mergeCell ref="B115:J117"/>
    <mergeCell ref="K115:Q117"/>
    <mergeCell ref="R119:AX121"/>
    <mergeCell ref="B122:AX122"/>
    <mergeCell ref="B107:J109"/>
    <mergeCell ref="K107:Q109"/>
    <mergeCell ref="B102:AX103"/>
    <mergeCell ref="B104:J106"/>
    <mergeCell ref="K104:Q106"/>
    <mergeCell ref="R104:AX106"/>
    <mergeCell ref="AP133:AX135"/>
    <mergeCell ref="Y133:AO135"/>
    <mergeCell ref="P84:AN86"/>
    <mergeCell ref="B94:J96"/>
    <mergeCell ref="K94:Q96"/>
    <mergeCell ref="AS89:AX91"/>
    <mergeCell ref="B89:AR91"/>
    <mergeCell ref="B92:AX93"/>
    <mergeCell ref="R94:AX96"/>
    <mergeCell ref="B97:AX98"/>
    <mergeCell ref="B99:J101"/>
    <mergeCell ref="R107:AX109"/>
    <mergeCell ref="B111:AR113"/>
    <mergeCell ref="AS111:AX113"/>
    <mergeCell ref="B114:AX114"/>
    <mergeCell ref="K99:Q101"/>
    <mergeCell ref="B84:I86"/>
    <mergeCell ref="J84:O86"/>
    <mergeCell ref="R115:AX117"/>
    <mergeCell ref="B118:AX118"/>
    <mergeCell ref="B119:J121"/>
    <mergeCell ref="K119:Q121"/>
    <mergeCell ref="R99:AX101"/>
    <mergeCell ref="AO75:AX77"/>
    <mergeCell ref="B70:Q72"/>
    <mergeCell ref="R70:AA72"/>
    <mergeCell ref="AB67:AN69"/>
    <mergeCell ref="AB70:AN72"/>
    <mergeCell ref="AO67:AX68"/>
    <mergeCell ref="AO64:AX66"/>
    <mergeCell ref="B67:Q69"/>
    <mergeCell ref="R67:AA69"/>
    <mergeCell ref="AO78:AX79"/>
    <mergeCell ref="B81:I83"/>
    <mergeCell ref="B78:I80"/>
    <mergeCell ref="J78:O80"/>
    <mergeCell ref="P78:AN80"/>
    <mergeCell ref="AQ3:AT3"/>
    <mergeCell ref="P28:Y29"/>
    <mergeCell ref="AO5:AX7"/>
    <mergeCell ref="AO8:AX9"/>
    <mergeCell ref="AS32:AX34"/>
    <mergeCell ref="AS35:AX36"/>
    <mergeCell ref="B32:AR34"/>
    <mergeCell ref="B5:AN10"/>
    <mergeCell ref="B28:O29"/>
    <mergeCell ref="Z28:AS29"/>
    <mergeCell ref="AT27:AX28"/>
    <mergeCell ref="AT24:AX26"/>
    <mergeCell ref="B24:AS27"/>
    <mergeCell ref="B39:Q40"/>
    <mergeCell ref="AO46:AX47"/>
    <mergeCell ref="B43:AN45"/>
    <mergeCell ref="B50:AN52"/>
    <mergeCell ref="B53:N55"/>
    <mergeCell ref="B75:AN77"/>
    <mergeCell ref="BE47:BH47"/>
    <mergeCell ref="BE50:BH50"/>
    <mergeCell ref="BE52:BH52"/>
    <mergeCell ref="BE54:BH54"/>
    <mergeCell ref="B37:Q38"/>
    <mergeCell ref="B64:AN66"/>
    <mergeCell ref="R35:W36"/>
    <mergeCell ref="R37:W38"/>
    <mergeCell ref="R39:W40"/>
    <mergeCell ref="X35:AR40"/>
    <mergeCell ref="AO50:AX52"/>
    <mergeCell ref="B56:N58"/>
    <mergeCell ref="B59:N61"/>
    <mergeCell ref="O53:U55"/>
    <mergeCell ref="O56:U58"/>
    <mergeCell ref="O59:U61"/>
    <mergeCell ref="V53:AN55"/>
    <mergeCell ref="AO53:AX55"/>
    <mergeCell ref="V56:AN58"/>
    <mergeCell ref="V59:AN61"/>
    <mergeCell ref="B35:Q36"/>
    <mergeCell ref="AO43:AX45"/>
    <mergeCell ref="BE113:BH113"/>
    <mergeCell ref="BE115:BH115"/>
    <mergeCell ref="BJ50:BM50"/>
    <mergeCell ref="BJ52:BM52"/>
    <mergeCell ref="BJ54:BM54"/>
    <mergeCell ref="BE79:BH79"/>
    <mergeCell ref="BE89:BH89"/>
    <mergeCell ref="BE91:BH91"/>
    <mergeCell ref="BE93:BH93"/>
    <mergeCell ref="BE111:BH111"/>
    <mergeCell ref="BE64:BI64"/>
    <mergeCell ref="BE66:BI66"/>
    <mergeCell ref="BE68:BH68"/>
    <mergeCell ref="BE75:BH75"/>
    <mergeCell ref="BE77:BH77"/>
    <mergeCell ref="B13:AN15"/>
    <mergeCell ref="AO13:AX15"/>
    <mergeCell ref="AO16:AX17"/>
    <mergeCell ref="S18:AC19"/>
    <mergeCell ref="S20:AC21"/>
    <mergeCell ref="S16:AC17"/>
    <mergeCell ref="B16:R17"/>
    <mergeCell ref="B18:R19"/>
    <mergeCell ref="B20:R21"/>
    <mergeCell ref="AD16:AN19"/>
  </mergeCells>
  <dataValidations disablePrompts="1" count="1">
    <dataValidation type="list" allowBlank="1" showInputMessage="1" showErrorMessage="1" sqref="WCO100:WCX102 JU49:KD52 TQ49:TZ52 ADM49:ADV52 ANI49:ANR52 AXE49:AXN52 BHA49:BHJ52 BQW49:BRF52 CAS49:CBB52 CKO49:CKX52 CUK49:CUT52 DEG49:DEP52 DOC49:DOL52 DXY49:DYH52 EHU49:EID52 ERQ49:ERZ52 FBM49:FBV52 FLI49:FLR52 FVE49:FVN52 GFA49:GFJ52 GOW49:GPF52 GYS49:GZB52 HIO49:HIX52 HSK49:HST52 ICG49:ICP52 IMC49:IML52 IVY49:IWH52 JFU49:JGD52 JPQ49:JPZ52 JZM49:JZV52 KJI49:KJR52 KTE49:KTN52 LDA49:LDJ52 LMW49:LNF52 LWS49:LXB52 MGO49:MGX52 MQK49:MQT52 NAG49:NAP52 NKC49:NKL52 NTY49:NUH52 ODU49:OED52 ONQ49:ONZ52 OXM49:OXV52 PHI49:PHR52 PRE49:PRN52 QBA49:QBJ52 QKW49:QLF52 QUS49:QVB52 REO49:REX52 ROK49:ROT52 RYG49:RYP52 SIC49:SIL52 SRY49:SSH52 TBU49:TCD52 TLQ49:TLZ52 TVM49:TVV52 UFI49:UFR52 UPE49:UPN52 UZA49:UZJ52 VIW49:VJF52 VSS49:VTB52 WCO49:WCX52 VSS100:VTB102 JU100:KD102 TQ100:TZ102 ADM100:ADV102 ANI100:ANR102 AXE100:AXN102 BHA100:BHJ102 BQW100:BRF102 CAS100:CBB102 CKO100:CKX102 CUK100:CUT102 DEG100:DEP102 DOC100:DOL102 DXY100:DYH102 EHU100:EID102 ERQ100:ERZ102 FBM100:FBV102 FLI100:FLR102 FVE100:FVN102 GFA100:GFJ102 GOW100:GPF102 GYS100:GZB102 HIO100:HIX102 HSK100:HST102 ICG100:ICP102 IMC100:IML102 IVY100:IWH102 JFU100:JGD102 JPQ100:JPZ102 JZM100:JZV102 KJI100:KJR102 KTE100:KTN102 LDA100:LDJ102 LMW100:LNF102 LWS100:LXB102 MGO100:MGX102 MQK100:MQT102 NAG100:NAP102 NKC100:NKL102 NTY100:NUH102 ODU100:OED102 ONQ100:ONZ102 OXM100:OXV102 PHI100:PHR102 PRE100:PRN102 QBA100:QBJ102 QKW100:QLF102 QUS100:QVB102 REO100:REX102 ROK100:ROT102 RYG100:RYP102 SIC100:SIL102 SRY100:SSH102 TBU100:TCD102 TLQ100:TLZ102 TVM100:TVV102 UFI100:UFR102 UPE100:UPN102 UZA100:UZJ102 VIW100:VJF102" xr:uid="{E1C1DB4C-9496-174C-85BD-430CB750A0FA}">
      <formula1>#REF!</formula1>
    </dataValidation>
  </dataValidations>
  <pageMargins left="0.7" right="0.7" top="0.75" bottom="0.75" header="0.3" footer="0.3"/>
  <pageSetup paperSize="9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2BD03-783E-E941-81C2-C197F1A00CF5}">
  <dimension ref="A1:ES337"/>
  <sheetViews>
    <sheetView tabSelected="1" zoomScale="140" zoomScaleNormal="140" workbookViewId="0">
      <selection activeCell="C5" sqref="C5:AX18"/>
    </sheetView>
  </sheetViews>
  <sheetFormatPr baseColWidth="10" defaultColWidth="3.83203125" defaultRowHeight="14" customHeight="1" x14ac:dyDescent="0.2"/>
  <cols>
    <col min="1" max="62" width="2.33203125" style="13" customWidth="1"/>
    <col min="63" max="256" width="3.83203125" style="13"/>
    <col min="257" max="257" width="4.5" style="13" customWidth="1"/>
    <col min="258" max="316" width="3.83203125" style="13"/>
    <col min="317" max="317" width="4.5" style="13" customWidth="1"/>
    <col min="318" max="512" width="3.83203125" style="13"/>
    <col min="513" max="513" width="4.5" style="13" customWidth="1"/>
    <col min="514" max="572" width="3.83203125" style="13"/>
    <col min="573" max="573" width="4.5" style="13" customWidth="1"/>
    <col min="574" max="768" width="3.83203125" style="13"/>
    <col min="769" max="769" width="4.5" style="13" customWidth="1"/>
    <col min="770" max="828" width="3.83203125" style="13"/>
    <col min="829" max="829" width="4.5" style="13" customWidth="1"/>
    <col min="830" max="1024" width="3.83203125" style="13"/>
    <col min="1025" max="1025" width="4.5" style="13" customWidth="1"/>
    <col min="1026" max="1084" width="3.83203125" style="13"/>
    <col min="1085" max="1085" width="4.5" style="13" customWidth="1"/>
    <col min="1086" max="1280" width="3.83203125" style="13"/>
    <col min="1281" max="1281" width="4.5" style="13" customWidth="1"/>
    <col min="1282" max="1340" width="3.83203125" style="13"/>
    <col min="1341" max="1341" width="4.5" style="13" customWidth="1"/>
    <col min="1342" max="1536" width="3.83203125" style="13"/>
    <col min="1537" max="1537" width="4.5" style="13" customWidth="1"/>
    <col min="1538" max="1596" width="3.83203125" style="13"/>
    <col min="1597" max="1597" width="4.5" style="13" customWidth="1"/>
    <col min="1598" max="1792" width="3.83203125" style="13"/>
    <col min="1793" max="1793" width="4.5" style="13" customWidth="1"/>
    <col min="1794" max="1852" width="3.83203125" style="13"/>
    <col min="1853" max="1853" width="4.5" style="13" customWidth="1"/>
    <col min="1854" max="2048" width="3.83203125" style="13"/>
    <col min="2049" max="2049" width="4.5" style="13" customWidth="1"/>
    <col min="2050" max="2108" width="3.83203125" style="13"/>
    <col min="2109" max="2109" width="4.5" style="13" customWidth="1"/>
    <col min="2110" max="2304" width="3.83203125" style="13"/>
    <col min="2305" max="2305" width="4.5" style="13" customWidth="1"/>
    <col min="2306" max="2364" width="3.83203125" style="13"/>
    <col min="2365" max="2365" width="4.5" style="13" customWidth="1"/>
    <col min="2366" max="2560" width="3.83203125" style="13"/>
    <col min="2561" max="2561" width="4.5" style="13" customWidth="1"/>
    <col min="2562" max="2620" width="3.83203125" style="13"/>
    <col min="2621" max="2621" width="4.5" style="13" customWidth="1"/>
    <col min="2622" max="2816" width="3.83203125" style="13"/>
    <col min="2817" max="2817" width="4.5" style="13" customWidth="1"/>
    <col min="2818" max="2876" width="3.83203125" style="13"/>
    <col min="2877" max="2877" width="4.5" style="13" customWidth="1"/>
    <col min="2878" max="3072" width="3.83203125" style="13"/>
    <col min="3073" max="3073" width="4.5" style="13" customWidth="1"/>
    <col min="3074" max="3132" width="3.83203125" style="13"/>
    <col min="3133" max="3133" width="4.5" style="13" customWidth="1"/>
    <col min="3134" max="3328" width="3.83203125" style="13"/>
    <col min="3329" max="3329" width="4.5" style="13" customWidth="1"/>
    <col min="3330" max="3388" width="3.83203125" style="13"/>
    <col min="3389" max="3389" width="4.5" style="13" customWidth="1"/>
    <col min="3390" max="3584" width="3.83203125" style="13"/>
    <col min="3585" max="3585" width="4.5" style="13" customWidth="1"/>
    <col min="3586" max="3644" width="3.83203125" style="13"/>
    <col min="3645" max="3645" width="4.5" style="13" customWidth="1"/>
    <col min="3646" max="3840" width="3.83203125" style="13"/>
    <col min="3841" max="3841" width="4.5" style="13" customWidth="1"/>
    <col min="3842" max="3900" width="3.83203125" style="13"/>
    <col min="3901" max="3901" width="4.5" style="13" customWidth="1"/>
    <col min="3902" max="4096" width="3.83203125" style="13"/>
    <col min="4097" max="4097" width="4.5" style="13" customWidth="1"/>
    <col min="4098" max="4156" width="3.83203125" style="13"/>
    <col min="4157" max="4157" width="4.5" style="13" customWidth="1"/>
    <col min="4158" max="4352" width="3.83203125" style="13"/>
    <col min="4353" max="4353" width="4.5" style="13" customWidth="1"/>
    <col min="4354" max="4412" width="3.83203125" style="13"/>
    <col min="4413" max="4413" width="4.5" style="13" customWidth="1"/>
    <col min="4414" max="4608" width="3.83203125" style="13"/>
    <col min="4609" max="4609" width="4.5" style="13" customWidth="1"/>
    <col min="4610" max="4668" width="3.83203125" style="13"/>
    <col min="4669" max="4669" width="4.5" style="13" customWidth="1"/>
    <col min="4670" max="4864" width="3.83203125" style="13"/>
    <col min="4865" max="4865" width="4.5" style="13" customWidth="1"/>
    <col min="4866" max="4924" width="3.83203125" style="13"/>
    <col min="4925" max="4925" width="4.5" style="13" customWidth="1"/>
    <col min="4926" max="5120" width="3.83203125" style="13"/>
    <col min="5121" max="5121" width="4.5" style="13" customWidth="1"/>
    <col min="5122" max="5180" width="3.83203125" style="13"/>
    <col min="5181" max="5181" width="4.5" style="13" customWidth="1"/>
    <col min="5182" max="5376" width="3.83203125" style="13"/>
    <col min="5377" max="5377" width="4.5" style="13" customWidth="1"/>
    <col min="5378" max="5436" width="3.83203125" style="13"/>
    <col min="5437" max="5437" width="4.5" style="13" customWidth="1"/>
    <col min="5438" max="5632" width="3.83203125" style="13"/>
    <col min="5633" max="5633" width="4.5" style="13" customWidth="1"/>
    <col min="5634" max="5692" width="3.83203125" style="13"/>
    <col min="5693" max="5693" width="4.5" style="13" customWidth="1"/>
    <col min="5694" max="5888" width="3.83203125" style="13"/>
    <col min="5889" max="5889" width="4.5" style="13" customWidth="1"/>
    <col min="5890" max="5948" width="3.83203125" style="13"/>
    <col min="5949" max="5949" width="4.5" style="13" customWidth="1"/>
    <col min="5950" max="6144" width="3.83203125" style="13"/>
    <col min="6145" max="6145" width="4.5" style="13" customWidth="1"/>
    <col min="6146" max="6204" width="3.83203125" style="13"/>
    <col min="6205" max="6205" width="4.5" style="13" customWidth="1"/>
    <col min="6206" max="6400" width="3.83203125" style="13"/>
    <col min="6401" max="6401" width="4.5" style="13" customWidth="1"/>
    <col min="6402" max="6460" width="3.83203125" style="13"/>
    <col min="6461" max="6461" width="4.5" style="13" customWidth="1"/>
    <col min="6462" max="6656" width="3.83203125" style="13"/>
    <col min="6657" max="6657" width="4.5" style="13" customWidth="1"/>
    <col min="6658" max="6716" width="3.83203125" style="13"/>
    <col min="6717" max="6717" width="4.5" style="13" customWidth="1"/>
    <col min="6718" max="6912" width="3.83203125" style="13"/>
    <col min="6913" max="6913" width="4.5" style="13" customWidth="1"/>
    <col min="6914" max="6972" width="3.83203125" style="13"/>
    <col min="6973" max="6973" width="4.5" style="13" customWidth="1"/>
    <col min="6974" max="7168" width="3.83203125" style="13"/>
    <col min="7169" max="7169" width="4.5" style="13" customWidth="1"/>
    <col min="7170" max="7228" width="3.83203125" style="13"/>
    <col min="7229" max="7229" width="4.5" style="13" customWidth="1"/>
    <col min="7230" max="7424" width="3.83203125" style="13"/>
    <col min="7425" max="7425" width="4.5" style="13" customWidth="1"/>
    <col min="7426" max="7484" width="3.83203125" style="13"/>
    <col min="7485" max="7485" width="4.5" style="13" customWidth="1"/>
    <col min="7486" max="7680" width="3.83203125" style="13"/>
    <col min="7681" max="7681" width="4.5" style="13" customWidth="1"/>
    <col min="7682" max="7740" width="3.83203125" style="13"/>
    <col min="7741" max="7741" width="4.5" style="13" customWidth="1"/>
    <col min="7742" max="7936" width="3.83203125" style="13"/>
    <col min="7937" max="7937" width="4.5" style="13" customWidth="1"/>
    <col min="7938" max="7996" width="3.83203125" style="13"/>
    <col min="7997" max="7997" width="4.5" style="13" customWidth="1"/>
    <col min="7998" max="8192" width="3.83203125" style="13"/>
    <col min="8193" max="8193" width="4.5" style="13" customWidth="1"/>
    <col min="8194" max="8252" width="3.83203125" style="13"/>
    <col min="8253" max="8253" width="4.5" style="13" customWidth="1"/>
    <col min="8254" max="8448" width="3.83203125" style="13"/>
    <col min="8449" max="8449" width="4.5" style="13" customWidth="1"/>
    <col min="8450" max="8508" width="3.83203125" style="13"/>
    <col min="8509" max="8509" width="4.5" style="13" customWidth="1"/>
    <col min="8510" max="8704" width="3.83203125" style="13"/>
    <col min="8705" max="8705" width="4.5" style="13" customWidth="1"/>
    <col min="8706" max="8764" width="3.83203125" style="13"/>
    <col min="8765" max="8765" width="4.5" style="13" customWidth="1"/>
    <col min="8766" max="8960" width="3.83203125" style="13"/>
    <col min="8961" max="8961" width="4.5" style="13" customWidth="1"/>
    <col min="8962" max="9020" width="3.83203125" style="13"/>
    <col min="9021" max="9021" width="4.5" style="13" customWidth="1"/>
    <col min="9022" max="9216" width="3.83203125" style="13"/>
    <col min="9217" max="9217" width="4.5" style="13" customWidth="1"/>
    <col min="9218" max="9276" width="3.83203125" style="13"/>
    <col min="9277" max="9277" width="4.5" style="13" customWidth="1"/>
    <col min="9278" max="9472" width="3.83203125" style="13"/>
    <col min="9473" max="9473" width="4.5" style="13" customWidth="1"/>
    <col min="9474" max="9532" width="3.83203125" style="13"/>
    <col min="9533" max="9533" width="4.5" style="13" customWidth="1"/>
    <col min="9534" max="9728" width="3.83203125" style="13"/>
    <col min="9729" max="9729" width="4.5" style="13" customWidth="1"/>
    <col min="9730" max="9788" width="3.83203125" style="13"/>
    <col min="9789" max="9789" width="4.5" style="13" customWidth="1"/>
    <col min="9790" max="9984" width="3.83203125" style="13"/>
    <col min="9985" max="9985" width="4.5" style="13" customWidth="1"/>
    <col min="9986" max="10044" width="3.83203125" style="13"/>
    <col min="10045" max="10045" width="4.5" style="13" customWidth="1"/>
    <col min="10046" max="10240" width="3.83203125" style="13"/>
    <col min="10241" max="10241" width="4.5" style="13" customWidth="1"/>
    <col min="10242" max="10300" width="3.83203125" style="13"/>
    <col min="10301" max="10301" width="4.5" style="13" customWidth="1"/>
    <col min="10302" max="10496" width="3.83203125" style="13"/>
    <col min="10497" max="10497" width="4.5" style="13" customWidth="1"/>
    <col min="10498" max="10556" width="3.83203125" style="13"/>
    <col min="10557" max="10557" width="4.5" style="13" customWidth="1"/>
    <col min="10558" max="10752" width="3.83203125" style="13"/>
    <col min="10753" max="10753" width="4.5" style="13" customWidth="1"/>
    <col min="10754" max="10812" width="3.83203125" style="13"/>
    <col min="10813" max="10813" width="4.5" style="13" customWidth="1"/>
    <col min="10814" max="11008" width="3.83203125" style="13"/>
    <col min="11009" max="11009" width="4.5" style="13" customWidth="1"/>
    <col min="11010" max="11068" width="3.83203125" style="13"/>
    <col min="11069" max="11069" width="4.5" style="13" customWidth="1"/>
    <col min="11070" max="11264" width="3.83203125" style="13"/>
    <col min="11265" max="11265" width="4.5" style="13" customWidth="1"/>
    <col min="11266" max="11324" width="3.83203125" style="13"/>
    <col min="11325" max="11325" width="4.5" style="13" customWidth="1"/>
    <col min="11326" max="11520" width="3.83203125" style="13"/>
    <col min="11521" max="11521" width="4.5" style="13" customWidth="1"/>
    <col min="11522" max="11580" width="3.83203125" style="13"/>
    <col min="11581" max="11581" width="4.5" style="13" customWidth="1"/>
    <col min="11582" max="11776" width="3.83203125" style="13"/>
    <col min="11777" max="11777" width="4.5" style="13" customWidth="1"/>
    <col min="11778" max="11836" width="3.83203125" style="13"/>
    <col min="11837" max="11837" width="4.5" style="13" customWidth="1"/>
    <col min="11838" max="12032" width="3.83203125" style="13"/>
    <col min="12033" max="12033" width="4.5" style="13" customWidth="1"/>
    <col min="12034" max="12092" width="3.83203125" style="13"/>
    <col min="12093" max="12093" width="4.5" style="13" customWidth="1"/>
    <col min="12094" max="12288" width="3.83203125" style="13"/>
    <col min="12289" max="12289" width="4.5" style="13" customWidth="1"/>
    <col min="12290" max="12348" width="3.83203125" style="13"/>
    <col min="12349" max="12349" width="4.5" style="13" customWidth="1"/>
    <col min="12350" max="12544" width="3.83203125" style="13"/>
    <col min="12545" max="12545" width="4.5" style="13" customWidth="1"/>
    <col min="12546" max="12604" width="3.83203125" style="13"/>
    <col min="12605" max="12605" width="4.5" style="13" customWidth="1"/>
    <col min="12606" max="12800" width="3.83203125" style="13"/>
    <col min="12801" max="12801" width="4.5" style="13" customWidth="1"/>
    <col min="12802" max="12860" width="3.83203125" style="13"/>
    <col min="12861" max="12861" width="4.5" style="13" customWidth="1"/>
    <col min="12862" max="13056" width="3.83203125" style="13"/>
    <col min="13057" max="13057" width="4.5" style="13" customWidth="1"/>
    <col min="13058" max="13116" width="3.83203125" style="13"/>
    <col min="13117" max="13117" width="4.5" style="13" customWidth="1"/>
    <col min="13118" max="13312" width="3.83203125" style="13"/>
    <col min="13313" max="13313" width="4.5" style="13" customWidth="1"/>
    <col min="13314" max="13372" width="3.83203125" style="13"/>
    <col min="13373" max="13373" width="4.5" style="13" customWidth="1"/>
    <col min="13374" max="13568" width="3.83203125" style="13"/>
    <col min="13569" max="13569" width="4.5" style="13" customWidth="1"/>
    <col min="13570" max="13628" width="3.83203125" style="13"/>
    <col min="13629" max="13629" width="4.5" style="13" customWidth="1"/>
    <col min="13630" max="13824" width="3.83203125" style="13"/>
    <col min="13825" max="13825" width="4.5" style="13" customWidth="1"/>
    <col min="13826" max="13884" width="3.83203125" style="13"/>
    <col min="13885" max="13885" width="4.5" style="13" customWidth="1"/>
    <col min="13886" max="14080" width="3.83203125" style="13"/>
    <col min="14081" max="14081" width="4.5" style="13" customWidth="1"/>
    <col min="14082" max="14140" width="3.83203125" style="13"/>
    <col min="14141" max="14141" width="4.5" style="13" customWidth="1"/>
    <col min="14142" max="14336" width="3.83203125" style="13"/>
    <col min="14337" max="14337" width="4.5" style="13" customWidth="1"/>
    <col min="14338" max="14396" width="3.83203125" style="13"/>
    <col min="14397" max="14397" width="4.5" style="13" customWidth="1"/>
    <col min="14398" max="14592" width="3.83203125" style="13"/>
    <col min="14593" max="14593" width="4.5" style="13" customWidth="1"/>
    <col min="14594" max="14652" width="3.83203125" style="13"/>
    <col min="14653" max="14653" width="4.5" style="13" customWidth="1"/>
    <col min="14654" max="14848" width="3.83203125" style="13"/>
    <col min="14849" max="14849" width="4.5" style="13" customWidth="1"/>
    <col min="14850" max="14908" width="3.83203125" style="13"/>
    <col min="14909" max="14909" width="4.5" style="13" customWidth="1"/>
    <col min="14910" max="15104" width="3.83203125" style="13"/>
    <col min="15105" max="15105" width="4.5" style="13" customWidth="1"/>
    <col min="15106" max="15164" width="3.83203125" style="13"/>
    <col min="15165" max="15165" width="4.5" style="13" customWidth="1"/>
    <col min="15166" max="15360" width="3.83203125" style="13"/>
    <col min="15361" max="15361" width="4.5" style="13" customWidth="1"/>
    <col min="15362" max="15420" width="3.83203125" style="13"/>
    <col min="15421" max="15421" width="4.5" style="13" customWidth="1"/>
    <col min="15422" max="15616" width="3.83203125" style="13"/>
    <col min="15617" max="15617" width="4.5" style="13" customWidth="1"/>
    <col min="15618" max="15676" width="3.83203125" style="13"/>
    <col min="15677" max="15677" width="4.5" style="13" customWidth="1"/>
    <col min="15678" max="15872" width="3.83203125" style="13"/>
    <col min="15873" max="15873" width="4.5" style="13" customWidth="1"/>
    <col min="15874" max="15932" width="3.83203125" style="13"/>
    <col min="15933" max="15933" width="4.5" style="13" customWidth="1"/>
    <col min="15934" max="16128" width="3.83203125" style="13"/>
    <col min="16129" max="16129" width="4.5" style="13" customWidth="1"/>
    <col min="16130" max="16188" width="3.83203125" style="13"/>
    <col min="16189" max="16189" width="4.5" style="13" customWidth="1"/>
    <col min="16190" max="16384" width="3.83203125" style="13"/>
  </cols>
  <sheetData>
    <row r="1" spans="1:52" ht="14" customHeight="1" x14ac:dyDescent="0.2">
      <c r="A1" s="723" t="s">
        <v>313</v>
      </c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723"/>
      <c r="Q1" s="723"/>
      <c r="R1" s="723"/>
      <c r="S1" s="723"/>
      <c r="T1" s="723"/>
      <c r="U1" s="723"/>
      <c r="V1" s="723"/>
      <c r="W1" s="723"/>
      <c r="X1" s="723"/>
      <c r="Y1" s="723"/>
      <c r="Z1" s="723"/>
      <c r="AA1" s="723"/>
      <c r="AB1" s="723"/>
      <c r="AC1" s="723"/>
      <c r="AD1" s="723"/>
      <c r="AE1" s="723"/>
      <c r="AF1" s="723"/>
      <c r="AG1" s="723"/>
      <c r="AH1" s="723"/>
      <c r="AI1" s="723"/>
      <c r="AJ1" s="723"/>
      <c r="AK1" s="723"/>
      <c r="AL1" s="723"/>
      <c r="AM1" s="723"/>
      <c r="AN1" s="723"/>
      <c r="AO1" s="723"/>
      <c r="AP1" s="723"/>
      <c r="AQ1" s="723"/>
      <c r="AR1" s="723"/>
      <c r="AS1" s="723"/>
      <c r="AT1" s="723"/>
      <c r="AU1" s="723"/>
      <c r="AV1" s="723"/>
      <c r="AW1" s="723"/>
      <c r="AX1" s="723"/>
      <c r="AY1" s="723"/>
      <c r="AZ1" s="723"/>
    </row>
    <row r="2" spans="1:52" ht="14" customHeight="1" x14ac:dyDescent="0.2">
      <c r="A2" s="723"/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723"/>
      <c r="AB2" s="723"/>
      <c r="AC2" s="723"/>
      <c r="AD2" s="723"/>
      <c r="AE2" s="723"/>
      <c r="AF2" s="723"/>
      <c r="AG2" s="723"/>
      <c r="AH2" s="723"/>
      <c r="AI2" s="723"/>
      <c r="AJ2" s="723"/>
      <c r="AK2" s="723"/>
      <c r="AL2" s="723"/>
      <c r="AM2" s="723"/>
      <c r="AN2" s="723"/>
      <c r="AO2" s="723"/>
      <c r="AP2" s="723"/>
      <c r="AQ2" s="723"/>
      <c r="AR2" s="723"/>
      <c r="AS2" s="723"/>
      <c r="AT2" s="723"/>
      <c r="AU2" s="723"/>
      <c r="AV2" s="723"/>
      <c r="AW2" s="723"/>
      <c r="AX2" s="723"/>
      <c r="AY2" s="723"/>
      <c r="AZ2" s="723"/>
    </row>
    <row r="3" spans="1:52" ht="14" customHeight="1" x14ac:dyDescent="0.2">
      <c r="A3" s="12"/>
      <c r="B3" s="12"/>
      <c r="C3" s="14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</row>
    <row r="4" spans="1:52" ht="14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</row>
    <row r="5" spans="1:52" ht="14" customHeight="1" x14ac:dyDescent="0.2">
      <c r="A5" s="12"/>
      <c r="B5" s="12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V5" s="264"/>
      <c r="AW5" s="264"/>
      <c r="AX5" s="264"/>
      <c r="AY5" s="12"/>
      <c r="AZ5" s="12"/>
    </row>
    <row r="6" spans="1:52" ht="14" customHeight="1" x14ac:dyDescent="0.2">
      <c r="A6" s="12"/>
      <c r="B6" s="12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12"/>
      <c r="AZ6" s="12"/>
    </row>
    <row r="7" spans="1:52" ht="14" customHeight="1" x14ac:dyDescent="0.2">
      <c r="A7" s="12"/>
      <c r="B7" s="12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264"/>
      <c r="AU7" s="264"/>
      <c r="AV7" s="264"/>
      <c r="AW7" s="264"/>
      <c r="AX7" s="264"/>
      <c r="AY7" s="12"/>
      <c r="AZ7" s="12"/>
    </row>
    <row r="8" spans="1:52" ht="14" customHeight="1" x14ac:dyDescent="0.2">
      <c r="A8" s="12"/>
      <c r="B8" s="12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12"/>
      <c r="AZ8" s="12"/>
    </row>
    <row r="9" spans="1:52" ht="14" customHeight="1" x14ac:dyDescent="0.2">
      <c r="A9" s="12"/>
      <c r="B9" s="12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264"/>
      <c r="AW9" s="264"/>
      <c r="AX9" s="264"/>
      <c r="AY9" s="12"/>
      <c r="AZ9" s="12"/>
    </row>
    <row r="10" spans="1:52" ht="14" customHeight="1" x14ac:dyDescent="0.2">
      <c r="A10" s="12"/>
      <c r="B10" s="12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12"/>
      <c r="AZ10" s="12"/>
    </row>
    <row r="11" spans="1:52" ht="14" customHeight="1" x14ac:dyDescent="0.2">
      <c r="A11" s="12"/>
      <c r="B11" s="12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12"/>
      <c r="AZ11" s="12"/>
    </row>
    <row r="12" spans="1:52" ht="14" customHeight="1" x14ac:dyDescent="0.2">
      <c r="A12" s="12"/>
      <c r="B12" s="12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12"/>
      <c r="AZ12" s="12"/>
    </row>
    <row r="13" spans="1:52" ht="14" customHeight="1" x14ac:dyDescent="0.2">
      <c r="A13" s="12"/>
      <c r="B13" s="12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12"/>
      <c r="AZ13" s="12"/>
    </row>
    <row r="14" spans="1:52" ht="14" customHeight="1" x14ac:dyDescent="0.2">
      <c r="A14" s="12"/>
      <c r="B14" s="12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12"/>
      <c r="AZ14" s="12"/>
    </row>
    <row r="15" spans="1:52" ht="14" customHeight="1" x14ac:dyDescent="0.2">
      <c r="A15" s="12"/>
      <c r="B15" s="12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264"/>
      <c r="AQ15" s="264"/>
      <c r="AR15" s="264"/>
      <c r="AS15" s="264"/>
      <c r="AT15" s="264"/>
      <c r="AU15" s="264"/>
      <c r="AV15" s="264"/>
      <c r="AW15" s="264"/>
      <c r="AX15" s="264"/>
      <c r="AY15" s="12"/>
      <c r="AZ15" s="12"/>
    </row>
    <row r="16" spans="1:52" ht="14" customHeight="1" x14ac:dyDescent="0.2">
      <c r="A16" s="12"/>
      <c r="B16" s="12"/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12"/>
      <c r="AZ16" s="12"/>
    </row>
    <row r="17" spans="1:149" ht="14" customHeight="1" x14ac:dyDescent="0.2">
      <c r="A17" s="12"/>
      <c r="B17" s="12"/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12"/>
      <c r="AZ17" s="12"/>
    </row>
    <row r="18" spans="1:149" ht="14" customHeight="1" x14ac:dyDescent="0.2">
      <c r="A18" s="12"/>
      <c r="B18" s="12"/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  <c r="AO18" s="264"/>
      <c r="AP18" s="264"/>
      <c r="AQ18" s="264"/>
      <c r="AR18" s="264"/>
      <c r="AS18" s="264"/>
      <c r="AT18" s="264"/>
      <c r="AU18" s="264"/>
      <c r="AV18" s="264"/>
      <c r="AW18" s="264"/>
      <c r="AX18" s="264"/>
      <c r="AY18" s="12"/>
      <c r="AZ18" s="12"/>
    </row>
    <row r="19" spans="1:149" ht="14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</row>
    <row r="20" spans="1:149" ht="14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</row>
    <row r="21" spans="1:149" s="15" customFormat="1" ht="14" customHeight="1" x14ac:dyDescent="0.2">
      <c r="A21" s="12"/>
      <c r="B21" s="14" t="s">
        <v>379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</row>
    <row r="22" spans="1:149" ht="14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</row>
    <row r="23" spans="1:149" s="17" customFormat="1" ht="14" customHeight="1" x14ac:dyDescent="0.2">
      <c r="A23" s="16"/>
      <c r="B23" s="16"/>
      <c r="C23" s="16"/>
      <c r="D23" s="16"/>
      <c r="E23" s="18"/>
      <c r="F23" s="724"/>
      <c r="G23" s="724"/>
      <c r="H23" s="724"/>
      <c r="I23" s="724"/>
      <c r="J23" s="724"/>
      <c r="K23" s="724"/>
      <c r="L23" s="724"/>
      <c r="M23" s="724"/>
      <c r="N23" s="724"/>
      <c r="O23" s="724"/>
      <c r="P23" s="724"/>
      <c r="Q23" s="724"/>
      <c r="R23" s="724"/>
      <c r="S23" s="724"/>
      <c r="T23" s="724"/>
      <c r="U23" s="724"/>
      <c r="V23" s="724"/>
      <c r="W23" s="724"/>
      <c r="X23" s="724"/>
      <c r="Y23" s="724"/>
      <c r="Z23" s="724"/>
      <c r="AA23" s="724"/>
      <c r="AB23" s="724"/>
      <c r="AC23" s="724"/>
      <c r="AD23" s="724"/>
      <c r="AE23" s="724"/>
      <c r="AF23" s="724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</row>
    <row r="24" spans="1:149" ht="14" customHeight="1" x14ac:dyDescent="0.2">
      <c r="A24" s="12"/>
      <c r="B24" s="12" t="s">
        <v>299</v>
      </c>
      <c r="C24" s="12"/>
      <c r="D24" s="12"/>
      <c r="E24" s="18"/>
      <c r="F24" s="724"/>
      <c r="G24" s="724"/>
      <c r="H24" s="724"/>
      <c r="I24" s="724"/>
      <c r="J24" s="724"/>
      <c r="K24" s="724"/>
      <c r="L24" s="724"/>
      <c r="M24" s="724"/>
      <c r="N24" s="724"/>
      <c r="O24" s="724"/>
      <c r="P24" s="724"/>
      <c r="Q24" s="724"/>
      <c r="R24" s="724"/>
      <c r="S24" s="724"/>
      <c r="T24" s="724"/>
      <c r="U24" s="724"/>
      <c r="V24" s="724"/>
      <c r="W24" s="724"/>
      <c r="X24" s="724"/>
      <c r="Y24" s="724"/>
      <c r="Z24" s="724"/>
      <c r="AA24" s="724"/>
      <c r="AB24" s="724"/>
      <c r="AC24" s="724"/>
      <c r="AD24" s="724"/>
      <c r="AE24" s="724"/>
      <c r="AF24" s="724"/>
      <c r="AG24" s="12"/>
      <c r="AH24" s="12" t="s">
        <v>300</v>
      </c>
      <c r="AI24" s="12"/>
      <c r="AJ24" s="739"/>
      <c r="AK24" s="740"/>
      <c r="AL24" s="740"/>
      <c r="AM24" s="740"/>
      <c r="AN24" s="740"/>
      <c r="AO24" s="740"/>
      <c r="AP24" s="740"/>
      <c r="AQ24" s="741"/>
      <c r="AR24" s="12"/>
      <c r="AS24" s="12"/>
      <c r="AT24" s="12"/>
      <c r="AU24" s="12"/>
      <c r="AV24" s="12"/>
      <c r="AW24" s="12"/>
      <c r="AX24" s="12"/>
      <c r="AY24" s="12"/>
      <c r="AZ24" s="12"/>
    </row>
    <row r="25" spans="1:149" s="17" customFormat="1" ht="14" customHeight="1" x14ac:dyDescent="0.2">
      <c r="A25" s="12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3"/>
      <c r="BB25" s="13"/>
      <c r="BC25" s="13"/>
      <c r="BD25" s="13"/>
      <c r="BE25" s="13"/>
      <c r="BF25" s="13"/>
      <c r="BG25" s="13"/>
      <c r="BH25" s="13"/>
      <c r="BI25" s="13"/>
    </row>
    <row r="26" spans="1:149" s="17" customFormat="1" ht="14" customHeight="1" x14ac:dyDescent="0.2">
      <c r="A26" s="12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</row>
    <row r="27" spans="1:149" ht="14" customHeight="1" x14ac:dyDescent="0.2">
      <c r="A27" s="12"/>
      <c r="B27" s="19" t="s">
        <v>302</v>
      </c>
      <c r="C27" s="12"/>
      <c r="D27" s="12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</row>
    <row r="28" spans="1:149" ht="14" customHeight="1" x14ac:dyDescent="0.2">
      <c r="A28" s="12"/>
      <c r="B28" s="19"/>
      <c r="C28" s="12"/>
      <c r="D28" s="12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</row>
    <row r="29" spans="1:149" ht="14" customHeight="1" thickBot="1" x14ac:dyDescent="0.25">
      <c r="A29" s="12"/>
      <c r="B29" s="19"/>
      <c r="C29" s="12"/>
      <c r="D29" s="12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</row>
    <row r="30" spans="1:149" ht="14" customHeight="1" x14ac:dyDescent="0.2">
      <c r="A30" s="12"/>
      <c r="B30" s="12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736" t="s">
        <v>301</v>
      </c>
      <c r="AG30" s="737"/>
      <c r="AH30" s="737"/>
      <c r="AI30" s="737"/>
      <c r="AJ30" s="737"/>
      <c r="AK30" s="737"/>
      <c r="AL30" s="737"/>
      <c r="AM30" s="737"/>
      <c r="AN30" s="737"/>
      <c r="AO30" s="737"/>
      <c r="AP30" s="737"/>
      <c r="AQ30" s="737"/>
      <c r="AR30" s="737"/>
      <c r="AS30" s="737"/>
      <c r="AT30" s="737"/>
      <c r="AU30" s="737"/>
      <c r="AV30" s="737"/>
      <c r="AW30" s="737"/>
      <c r="AX30" s="738"/>
      <c r="AY30" s="12"/>
      <c r="AZ30" s="12"/>
    </row>
    <row r="31" spans="1:149" ht="14" customHeight="1" x14ac:dyDescent="0.2">
      <c r="A31" s="12"/>
      <c r="B31" s="12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727" t="s">
        <v>303</v>
      </c>
      <c r="AG31" s="728"/>
      <c r="AH31" s="728"/>
      <c r="AI31" s="728"/>
      <c r="AJ31" s="728"/>
      <c r="AK31" s="728"/>
      <c r="AL31" s="728"/>
      <c r="AM31" s="728"/>
      <c r="AN31" s="728"/>
      <c r="AO31" s="728"/>
      <c r="AP31" s="728"/>
      <c r="AQ31" s="728"/>
      <c r="AR31" s="728"/>
      <c r="AS31" s="728"/>
      <c r="AT31" s="728"/>
      <c r="AU31" s="728"/>
      <c r="AV31" s="728"/>
      <c r="AW31" s="728"/>
      <c r="AX31" s="729"/>
      <c r="AY31" s="12"/>
      <c r="AZ31" s="12"/>
    </row>
    <row r="32" spans="1:149" s="17" customFormat="1" ht="14" customHeight="1" x14ac:dyDescent="0.2">
      <c r="A32"/>
      <c r="B32"/>
      <c r="C3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730"/>
      <c r="AG32" s="731"/>
      <c r="AH32" s="731"/>
      <c r="AI32" s="731"/>
      <c r="AJ32" s="731"/>
      <c r="AK32" s="731"/>
      <c r="AL32" s="731"/>
      <c r="AM32" s="731"/>
      <c r="AN32" s="731"/>
      <c r="AO32" s="731"/>
      <c r="AP32" s="731"/>
      <c r="AQ32" s="731"/>
      <c r="AR32" s="731"/>
      <c r="AS32" s="731"/>
      <c r="AT32" s="731"/>
      <c r="AU32" s="731"/>
      <c r="AV32" s="731"/>
      <c r="AW32" s="731"/>
      <c r="AX32" s="732"/>
      <c r="AY32" s="12"/>
      <c r="AZ32" s="12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</row>
    <row r="33" spans="1:65" s="17" customFormat="1" ht="14" customHeight="1" x14ac:dyDescent="0.2">
      <c r="A33"/>
      <c r="B33"/>
      <c r="C33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730"/>
      <c r="AG33" s="731"/>
      <c r="AH33" s="731"/>
      <c r="AI33" s="731"/>
      <c r="AJ33" s="731"/>
      <c r="AK33" s="731"/>
      <c r="AL33" s="731"/>
      <c r="AM33" s="731"/>
      <c r="AN33" s="731"/>
      <c r="AO33" s="731"/>
      <c r="AP33" s="731"/>
      <c r="AQ33" s="731"/>
      <c r="AR33" s="731"/>
      <c r="AS33" s="731"/>
      <c r="AT33" s="731"/>
      <c r="AU33" s="731"/>
      <c r="AV33" s="731"/>
      <c r="AW33" s="731"/>
      <c r="AX33" s="732"/>
      <c r="AY33" s="12"/>
      <c r="AZ33" s="12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</row>
    <row r="34" spans="1:65" ht="14" customHeight="1" thickBot="1" x14ac:dyDescent="0.25">
      <c r="A34"/>
      <c r="B34"/>
      <c r="C34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733"/>
      <c r="AG34" s="734"/>
      <c r="AH34" s="734"/>
      <c r="AI34" s="734"/>
      <c r="AJ34" s="734"/>
      <c r="AK34" s="734"/>
      <c r="AL34" s="734"/>
      <c r="AM34" s="734"/>
      <c r="AN34" s="734"/>
      <c r="AO34" s="734"/>
      <c r="AP34" s="734"/>
      <c r="AQ34" s="734"/>
      <c r="AR34" s="734"/>
      <c r="AS34" s="734"/>
      <c r="AT34" s="734"/>
      <c r="AU34" s="734"/>
      <c r="AV34" s="734"/>
      <c r="AW34" s="734"/>
      <c r="AX34" s="735"/>
      <c r="AY34" s="12"/>
      <c r="AZ34" s="12"/>
    </row>
    <row r="35" spans="1:65" s="22" customFormat="1" ht="14" customHeight="1" x14ac:dyDescent="0.2">
      <c r="A35"/>
      <c r="B35"/>
      <c r="C35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</row>
    <row r="36" spans="1:65" s="22" customFormat="1" ht="14" customHeight="1" x14ac:dyDescent="0.2">
      <c r="A36"/>
      <c r="B36"/>
      <c r="C3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</row>
    <row r="37" spans="1:65" ht="14" customHeight="1" x14ac:dyDescent="0.2">
      <c r="A37"/>
      <c r="B37"/>
      <c r="C37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</row>
    <row r="38" spans="1:65" ht="14" customHeight="1" x14ac:dyDescent="0.2"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</row>
    <row r="39" spans="1:65" ht="14" customHeight="1" x14ac:dyDescent="0.2">
      <c r="B39" s="725"/>
      <c r="C39" s="726"/>
      <c r="D39" s="726"/>
      <c r="E39" s="726"/>
      <c r="F39" s="726"/>
      <c r="G39" s="726"/>
      <c r="H39" s="726"/>
      <c r="I39" s="726"/>
      <c r="J39" s="726"/>
      <c r="K39" s="726"/>
      <c r="L39" s="726"/>
      <c r="M39" s="726"/>
      <c r="N39" s="726"/>
      <c r="O39" s="726"/>
      <c r="P39" s="726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</row>
    <row r="40" spans="1:65" s="17" customFormat="1" ht="14" customHeight="1" x14ac:dyDescent="0.2">
      <c r="B40" s="725"/>
      <c r="C40" s="726"/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</row>
    <row r="41" spans="1:65" s="17" customFormat="1" ht="14" customHeight="1" x14ac:dyDescent="0.2"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</row>
    <row r="42" spans="1:65" s="17" customFormat="1" ht="14" customHeight="1" x14ac:dyDescent="0.2"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</row>
    <row r="43" spans="1:65" s="17" customFormat="1" ht="14" customHeight="1" x14ac:dyDescent="0.2"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</row>
    <row r="44" spans="1:65" s="17" customFormat="1" ht="14" customHeight="1" x14ac:dyDescent="0.2"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</row>
    <row r="45" spans="1:65" s="17" customFormat="1" ht="14" customHeight="1" x14ac:dyDescent="0.2"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</row>
    <row r="46" spans="1:65" s="17" customFormat="1" ht="14" customHeight="1" x14ac:dyDescent="0.2"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</row>
    <row r="47" spans="1:65" s="17" customFormat="1" ht="14" customHeight="1" x14ac:dyDescent="0.2"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</row>
    <row r="48" spans="1:65" s="17" customFormat="1" ht="14" customHeight="1" x14ac:dyDescent="0.2"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</row>
    <row r="49" spans="53:65" s="17" customFormat="1" ht="14" customHeight="1" x14ac:dyDescent="0.2"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</row>
    <row r="50" spans="53:65" s="17" customFormat="1" ht="14" customHeight="1" x14ac:dyDescent="0.2"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</row>
    <row r="51" spans="53:65" s="17" customFormat="1" ht="14" customHeight="1" x14ac:dyDescent="0.2"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</row>
    <row r="52" spans="53:65" s="17" customFormat="1" ht="14" customHeight="1" x14ac:dyDescent="0.2"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</row>
    <row r="53" spans="53:65" s="17" customFormat="1" ht="14" customHeight="1" x14ac:dyDescent="0.2"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</row>
    <row r="54" spans="53:65" s="17" customFormat="1" ht="14" customHeight="1" x14ac:dyDescent="0.2"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</row>
    <row r="55" spans="53:65" s="17" customFormat="1" ht="14" customHeight="1" x14ac:dyDescent="0.2"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</row>
    <row r="56" spans="53:65" s="17" customFormat="1" ht="14" customHeight="1" x14ac:dyDescent="0.2"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</row>
    <row r="57" spans="53:65" s="17" customFormat="1" ht="14" customHeight="1" x14ac:dyDescent="0.2"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</row>
    <row r="58" spans="53:65" s="17" customFormat="1" ht="14" customHeight="1" x14ac:dyDescent="0.2"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</row>
    <row r="59" spans="53:65" s="17" customFormat="1" ht="14" customHeight="1" x14ac:dyDescent="0.2"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</row>
    <row r="60" spans="53:65" s="17" customFormat="1" ht="14" customHeight="1" x14ac:dyDescent="0.2"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</row>
    <row r="61" spans="53:65" s="17" customFormat="1" ht="14" customHeight="1" x14ac:dyDescent="0.2"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</row>
    <row r="62" spans="53:65" s="17" customFormat="1" ht="14" customHeight="1" x14ac:dyDescent="0.2"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</row>
    <row r="63" spans="53:65" s="17" customFormat="1" ht="14" customHeight="1" x14ac:dyDescent="0.2"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</row>
    <row r="64" spans="53:65" s="17" customFormat="1" ht="14" customHeight="1" x14ac:dyDescent="0.2"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</row>
    <row r="65" spans="53:65" s="17" customFormat="1" ht="14" customHeight="1" x14ac:dyDescent="0.2"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</row>
    <row r="66" spans="53:65" s="17" customFormat="1" ht="14" customHeight="1" x14ac:dyDescent="0.2"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</row>
    <row r="67" spans="53:65" s="17" customFormat="1" ht="14" customHeight="1" x14ac:dyDescent="0.2"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</row>
    <row r="68" spans="53:65" s="17" customFormat="1" ht="14" customHeight="1" x14ac:dyDescent="0.2"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</row>
    <row r="69" spans="53:65" s="17" customFormat="1" ht="14" customHeight="1" x14ac:dyDescent="0.2"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</row>
    <row r="70" spans="53:65" s="17" customFormat="1" ht="14" customHeight="1" x14ac:dyDescent="0.2"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</row>
    <row r="71" spans="53:65" s="17" customFormat="1" ht="14" customHeight="1" x14ac:dyDescent="0.2"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</row>
    <row r="72" spans="53:65" s="17" customFormat="1" ht="14" customHeight="1" x14ac:dyDescent="0.2"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</row>
    <row r="73" spans="53:65" s="17" customFormat="1" ht="14" customHeight="1" x14ac:dyDescent="0.2"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</row>
    <row r="74" spans="53:65" s="17" customFormat="1" ht="14" customHeight="1" x14ac:dyDescent="0.2"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</row>
    <row r="75" spans="53:65" s="17" customFormat="1" ht="14" customHeight="1" x14ac:dyDescent="0.2"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</row>
    <row r="76" spans="53:65" s="17" customFormat="1" ht="14" customHeight="1" x14ac:dyDescent="0.2"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</row>
    <row r="77" spans="53:65" s="17" customFormat="1" ht="14" customHeight="1" x14ac:dyDescent="0.2"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</row>
    <row r="78" spans="53:65" s="17" customFormat="1" ht="14" customHeight="1" x14ac:dyDescent="0.2"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</row>
    <row r="79" spans="53:65" s="17" customFormat="1" ht="14" customHeight="1" x14ac:dyDescent="0.2"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</row>
    <row r="80" spans="53:65" s="17" customFormat="1" ht="14" customHeight="1" x14ac:dyDescent="0.2"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</row>
    <row r="81" spans="53:65" s="17" customFormat="1" ht="14" customHeight="1" x14ac:dyDescent="0.2"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</row>
    <row r="82" spans="53:65" s="17" customFormat="1" ht="14" customHeight="1" x14ac:dyDescent="0.2"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</row>
    <row r="83" spans="53:65" s="17" customFormat="1" ht="14" customHeight="1" x14ac:dyDescent="0.2"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</row>
    <row r="84" spans="53:65" s="17" customFormat="1" ht="14" customHeight="1" x14ac:dyDescent="0.2"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</row>
    <row r="85" spans="53:65" s="17" customFormat="1" ht="14" customHeight="1" x14ac:dyDescent="0.2"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</row>
    <row r="86" spans="53:65" s="17" customFormat="1" ht="14" customHeight="1" x14ac:dyDescent="0.2"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</row>
    <row r="87" spans="53:65" s="17" customFormat="1" ht="14" customHeight="1" x14ac:dyDescent="0.2"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</row>
    <row r="88" spans="53:65" s="17" customFormat="1" ht="14" customHeight="1" x14ac:dyDescent="0.2"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</row>
    <row r="89" spans="53:65" s="17" customFormat="1" ht="14" customHeight="1" x14ac:dyDescent="0.2"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</row>
    <row r="90" spans="53:65" s="17" customFormat="1" ht="14" customHeight="1" x14ac:dyDescent="0.2"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</row>
    <row r="91" spans="53:65" s="17" customFormat="1" ht="14" customHeight="1" x14ac:dyDescent="0.2"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</row>
    <row r="92" spans="53:65" s="17" customFormat="1" ht="14" customHeight="1" x14ac:dyDescent="0.2"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</row>
    <row r="93" spans="53:65" s="17" customFormat="1" ht="14" customHeight="1" x14ac:dyDescent="0.2"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</row>
    <row r="94" spans="53:65" s="17" customFormat="1" ht="14" customHeight="1" x14ac:dyDescent="0.2"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</row>
    <row r="95" spans="53:65" s="17" customFormat="1" ht="14" customHeight="1" x14ac:dyDescent="0.2"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</row>
    <row r="96" spans="53:65" s="17" customFormat="1" ht="14" customHeight="1" x14ac:dyDescent="0.2"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</row>
    <row r="97" spans="53:65" s="17" customFormat="1" ht="14" customHeight="1" x14ac:dyDescent="0.2"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</row>
    <row r="98" spans="53:65" s="17" customFormat="1" ht="14" customHeight="1" x14ac:dyDescent="0.2"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</row>
    <row r="99" spans="53:65" s="17" customFormat="1" ht="14" customHeight="1" x14ac:dyDescent="0.2"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</row>
    <row r="100" spans="53:65" s="17" customFormat="1" ht="14" customHeight="1" x14ac:dyDescent="0.2"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</row>
    <row r="101" spans="53:65" s="17" customFormat="1" ht="14" customHeight="1" x14ac:dyDescent="0.2"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</row>
    <row r="102" spans="53:65" s="17" customFormat="1" ht="14" customHeight="1" x14ac:dyDescent="0.2"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</row>
    <row r="103" spans="53:65" s="17" customFormat="1" ht="14" customHeight="1" x14ac:dyDescent="0.2"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</row>
    <row r="104" spans="53:65" s="17" customFormat="1" ht="14" customHeight="1" x14ac:dyDescent="0.2"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</row>
    <row r="105" spans="53:65" s="17" customFormat="1" ht="14" customHeight="1" x14ac:dyDescent="0.2"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</row>
    <row r="106" spans="53:65" s="17" customFormat="1" ht="14" customHeight="1" x14ac:dyDescent="0.2"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</row>
    <row r="107" spans="53:65" s="17" customFormat="1" ht="14" customHeight="1" x14ac:dyDescent="0.2"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</row>
    <row r="108" spans="53:65" s="17" customFormat="1" ht="14" customHeight="1" x14ac:dyDescent="0.2"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</row>
    <row r="109" spans="53:65" s="17" customFormat="1" ht="14" customHeight="1" x14ac:dyDescent="0.2"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</row>
    <row r="110" spans="53:65" s="17" customFormat="1" ht="14" customHeight="1" x14ac:dyDescent="0.2"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</row>
    <row r="111" spans="53:65" s="17" customFormat="1" ht="14" customHeight="1" x14ac:dyDescent="0.2"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</row>
    <row r="112" spans="53:65" s="17" customFormat="1" ht="14" customHeight="1" x14ac:dyDescent="0.2"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</row>
    <row r="113" spans="53:65" s="17" customFormat="1" ht="14" customHeight="1" x14ac:dyDescent="0.2"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</row>
    <row r="114" spans="53:65" s="17" customFormat="1" ht="14" customHeight="1" x14ac:dyDescent="0.2"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</row>
    <row r="115" spans="53:65" s="17" customFormat="1" ht="14" customHeight="1" x14ac:dyDescent="0.2"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</row>
    <row r="116" spans="53:65" s="17" customFormat="1" ht="14" customHeight="1" x14ac:dyDescent="0.2"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</row>
    <row r="117" spans="53:65" s="17" customFormat="1" ht="14" customHeight="1" x14ac:dyDescent="0.2"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</row>
    <row r="118" spans="53:65" s="17" customFormat="1" ht="14" customHeight="1" x14ac:dyDescent="0.2"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</row>
    <row r="119" spans="53:65" s="17" customFormat="1" ht="14" customHeight="1" x14ac:dyDescent="0.2"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</row>
    <row r="120" spans="53:65" s="17" customFormat="1" ht="14" customHeight="1" x14ac:dyDescent="0.2"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</row>
    <row r="121" spans="53:65" s="17" customFormat="1" ht="14" customHeight="1" x14ac:dyDescent="0.2"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</row>
    <row r="122" spans="53:65" s="17" customFormat="1" ht="14" customHeight="1" x14ac:dyDescent="0.2"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</row>
    <row r="123" spans="53:65" s="17" customFormat="1" ht="14" customHeight="1" x14ac:dyDescent="0.2"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</row>
    <row r="124" spans="53:65" s="17" customFormat="1" ht="14" customHeight="1" x14ac:dyDescent="0.2"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</row>
    <row r="125" spans="53:65" s="17" customFormat="1" ht="14" customHeight="1" x14ac:dyDescent="0.2"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</row>
    <row r="126" spans="53:65" s="17" customFormat="1" ht="14" customHeight="1" x14ac:dyDescent="0.2"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</row>
    <row r="127" spans="53:65" s="17" customFormat="1" ht="14" customHeight="1" x14ac:dyDescent="0.2"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</row>
    <row r="128" spans="53:65" s="17" customFormat="1" ht="14" customHeight="1" x14ac:dyDescent="0.2"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</row>
    <row r="129" spans="53:65" s="17" customFormat="1" ht="14" customHeight="1" x14ac:dyDescent="0.2"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</row>
    <row r="130" spans="53:65" s="17" customFormat="1" ht="14" customHeight="1" x14ac:dyDescent="0.2"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</row>
    <row r="131" spans="53:65" s="17" customFormat="1" ht="14" customHeight="1" x14ac:dyDescent="0.2"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</row>
    <row r="132" spans="53:65" s="17" customFormat="1" ht="14" customHeight="1" x14ac:dyDescent="0.2"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</row>
    <row r="133" spans="53:65" s="17" customFormat="1" ht="14" customHeight="1" x14ac:dyDescent="0.2"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</row>
    <row r="134" spans="53:65" s="17" customFormat="1" ht="14" customHeight="1" x14ac:dyDescent="0.2"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</row>
    <row r="135" spans="53:65" s="17" customFormat="1" ht="14" customHeight="1" x14ac:dyDescent="0.2"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</row>
    <row r="136" spans="53:65" s="17" customFormat="1" ht="14" customHeight="1" x14ac:dyDescent="0.2"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</row>
    <row r="137" spans="53:65" s="17" customFormat="1" ht="14" customHeight="1" x14ac:dyDescent="0.2"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</row>
    <row r="138" spans="53:65" s="17" customFormat="1" ht="14" customHeight="1" x14ac:dyDescent="0.2"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</row>
    <row r="139" spans="53:65" s="17" customFormat="1" ht="14" customHeight="1" x14ac:dyDescent="0.2"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</row>
    <row r="140" spans="53:65" s="17" customFormat="1" ht="14" customHeight="1" x14ac:dyDescent="0.2"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</row>
    <row r="141" spans="53:65" s="17" customFormat="1" ht="14" customHeight="1" x14ac:dyDescent="0.2"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</row>
    <row r="142" spans="53:65" s="17" customFormat="1" ht="14" customHeight="1" x14ac:dyDescent="0.2"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</row>
    <row r="143" spans="53:65" s="17" customFormat="1" ht="14" customHeight="1" x14ac:dyDescent="0.2"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</row>
    <row r="144" spans="53:65" s="17" customFormat="1" ht="14" customHeight="1" x14ac:dyDescent="0.2"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</row>
    <row r="145" spans="53:65" s="17" customFormat="1" ht="14" customHeight="1" x14ac:dyDescent="0.2"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</row>
    <row r="146" spans="53:65" s="17" customFormat="1" ht="14" customHeight="1" x14ac:dyDescent="0.2"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</row>
    <row r="147" spans="53:65" s="17" customFormat="1" ht="14" customHeight="1" x14ac:dyDescent="0.2"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</row>
    <row r="148" spans="53:65" s="17" customFormat="1" ht="14" customHeight="1" x14ac:dyDescent="0.2"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</row>
    <row r="149" spans="53:65" s="17" customFormat="1" ht="14" customHeight="1" x14ac:dyDescent="0.2"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</row>
    <row r="150" spans="53:65" s="17" customFormat="1" ht="14" customHeight="1" x14ac:dyDescent="0.2"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</row>
    <row r="151" spans="53:65" s="17" customFormat="1" ht="14" customHeight="1" x14ac:dyDescent="0.2"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</row>
    <row r="152" spans="53:65" s="17" customFormat="1" ht="14" customHeight="1" x14ac:dyDescent="0.2"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</row>
    <row r="153" spans="53:65" s="17" customFormat="1" ht="14" customHeight="1" x14ac:dyDescent="0.2"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</row>
    <row r="154" spans="53:65" s="17" customFormat="1" ht="14" customHeight="1" x14ac:dyDescent="0.2"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</row>
    <row r="155" spans="53:65" s="17" customFormat="1" ht="14" customHeight="1" x14ac:dyDescent="0.2"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</row>
    <row r="156" spans="53:65" s="17" customFormat="1" ht="14" customHeight="1" x14ac:dyDescent="0.2"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</row>
    <row r="157" spans="53:65" s="17" customFormat="1" ht="14" customHeight="1" x14ac:dyDescent="0.2"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</row>
    <row r="158" spans="53:65" s="17" customFormat="1" ht="14" customHeight="1" x14ac:dyDescent="0.2"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</row>
    <row r="159" spans="53:65" s="17" customFormat="1" ht="14" customHeight="1" x14ac:dyDescent="0.2"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</row>
    <row r="160" spans="53:65" s="17" customFormat="1" ht="14" customHeight="1" x14ac:dyDescent="0.2"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</row>
    <row r="161" spans="53:65" s="17" customFormat="1" ht="14" customHeight="1" x14ac:dyDescent="0.2"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</row>
    <row r="162" spans="53:65" s="17" customFormat="1" ht="14" customHeight="1" x14ac:dyDescent="0.2"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</row>
    <row r="163" spans="53:65" s="17" customFormat="1" ht="14" customHeight="1" x14ac:dyDescent="0.2"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</row>
    <row r="164" spans="53:65" s="17" customFormat="1" ht="14" customHeight="1" x14ac:dyDescent="0.2"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</row>
    <row r="165" spans="53:65" s="17" customFormat="1" ht="14" customHeight="1" x14ac:dyDescent="0.2"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</row>
    <row r="166" spans="53:65" s="17" customFormat="1" ht="14" customHeight="1" x14ac:dyDescent="0.2"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</row>
    <row r="167" spans="53:65" s="17" customFormat="1" ht="14" customHeight="1" x14ac:dyDescent="0.2"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</row>
    <row r="168" spans="53:65" s="17" customFormat="1" ht="14" customHeight="1" x14ac:dyDescent="0.2"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</row>
    <row r="169" spans="53:65" s="17" customFormat="1" ht="14" customHeight="1" x14ac:dyDescent="0.2"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</row>
    <row r="170" spans="53:65" s="17" customFormat="1" ht="14" customHeight="1" x14ac:dyDescent="0.2"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</row>
    <row r="171" spans="53:65" s="17" customFormat="1" ht="14" customHeight="1" x14ac:dyDescent="0.2"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</row>
    <row r="172" spans="53:65" s="17" customFormat="1" ht="14" customHeight="1" x14ac:dyDescent="0.2"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</row>
    <row r="173" spans="53:65" s="17" customFormat="1" ht="14" customHeight="1" x14ac:dyDescent="0.2"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</row>
    <row r="174" spans="53:65" s="17" customFormat="1" ht="14" customHeight="1" x14ac:dyDescent="0.2"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</row>
    <row r="175" spans="53:65" s="17" customFormat="1" ht="14" customHeight="1" x14ac:dyDescent="0.2"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</row>
    <row r="176" spans="53:65" s="17" customFormat="1" ht="14" customHeight="1" x14ac:dyDescent="0.2"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</row>
    <row r="177" spans="53:65" s="17" customFormat="1" ht="14" customHeight="1" x14ac:dyDescent="0.2"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</row>
    <row r="178" spans="53:65" s="17" customFormat="1" ht="14" customHeight="1" x14ac:dyDescent="0.2"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</row>
    <row r="179" spans="53:65" s="17" customFormat="1" ht="14" customHeight="1" x14ac:dyDescent="0.2"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</row>
    <row r="180" spans="53:65" s="17" customFormat="1" ht="14" customHeight="1" x14ac:dyDescent="0.2"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</row>
    <row r="181" spans="53:65" s="17" customFormat="1" ht="14" customHeight="1" x14ac:dyDescent="0.2"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</row>
    <row r="182" spans="53:65" s="17" customFormat="1" ht="14" customHeight="1" x14ac:dyDescent="0.2"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</row>
    <row r="183" spans="53:65" s="17" customFormat="1" ht="14" customHeight="1" x14ac:dyDescent="0.2"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</row>
    <row r="184" spans="53:65" s="17" customFormat="1" ht="14" customHeight="1" x14ac:dyDescent="0.2"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</row>
    <row r="185" spans="53:65" s="17" customFormat="1" ht="14" customHeight="1" x14ac:dyDescent="0.2"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</row>
    <row r="186" spans="53:65" s="17" customFormat="1" ht="14" customHeight="1" x14ac:dyDescent="0.2"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</row>
    <row r="187" spans="53:65" s="17" customFormat="1" ht="14" customHeight="1" x14ac:dyDescent="0.2"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</row>
    <row r="188" spans="53:65" s="17" customFormat="1" ht="14" customHeight="1" x14ac:dyDescent="0.2"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</row>
    <row r="189" spans="53:65" s="17" customFormat="1" ht="14" customHeight="1" x14ac:dyDescent="0.2"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</row>
    <row r="190" spans="53:65" s="17" customFormat="1" ht="14" customHeight="1" x14ac:dyDescent="0.2"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</row>
    <row r="191" spans="53:65" s="17" customFormat="1" ht="14" customHeight="1" x14ac:dyDescent="0.2"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</row>
    <row r="192" spans="53:65" s="17" customFormat="1" ht="14" customHeight="1" x14ac:dyDescent="0.2"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</row>
    <row r="193" spans="53:65" s="17" customFormat="1" ht="14" customHeight="1" x14ac:dyDescent="0.2"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</row>
    <row r="194" spans="53:65" s="17" customFormat="1" ht="14" customHeight="1" x14ac:dyDescent="0.2"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</row>
    <row r="195" spans="53:65" s="17" customFormat="1" ht="14" customHeight="1" x14ac:dyDescent="0.2"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</row>
    <row r="196" spans="53:65" s="17" customFormat="1" ht="14" customHeight="1" x14ac:dyDescent="0.2"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</row>
    <row r="197" spans="53:65" s="17" customFormat="1" ht="14" customHeight="1" x14ac:dyDescent="0.2"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</row>
    <row r="198" spans="53:65" s="17" customFormat="1" ht="14" customHeight="1" x14ac:dyDescent="0.2"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</row>
    <row r="199" spans="53:65" s="17" customFormat="1" ht="14" customHeight="1" x14ac:dyDescent="0.2"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</row>
    <row r="200" spans="53:65" s="17" customFormat="1" ht="14" customHeight="1" x14ac:dyDescent="0.2"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</row>
    <row r="201" spans="53:65" s="17" customFormat="1" ht="14" customHeight="1" x14ac:dyDescent="0.2"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</row>
    <row r="202" spans="53:65" s="17" customFormat="1" ht="14" customHeight="1" x14ac:dyDescent="0.2"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</row>
    <row r="203" spans="53:65" s="17" customFormat="1" ht="14" customHeight="1" x14ac:dyDescent="0.2"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</row>
    <row r="204" spans="53:65" s="17" customFormat="1" ht="14" customHeight="1" x14ac:dyDescent="0.2"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</row>
    <row r="205" spans="53:65" s="17" customFormat="1" ht="14" customHeight="1" x14ac:dyDescent="0.2"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</row>
    <row r="206" spans="53:65" s="17" customFormat="1" ht="14" customHeight="1" x14ac:dyDescent="0.2"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</row>
    <row r="207" spans="53:65" s="17" customFormat="1" ht="14" customHeight="1" x14ac:dyDescent="0.2"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</row>
    <row r="208" spans="53:65" s="17" customFormat="1" ht="14" customHeight="1" x14ac:dyDescent="0.2"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</row>
    <row r="209" spans="53:65" s="17" customFormat="1" ht="14" customHeight="1" x14ac:dyDescent="0.2"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</row>
    <row r="210" spans="53:65" s="17" customFormat="1" ht="14" customHeight="1" x14ac:dyDescent="0.2"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</row>
    <row r="211" spans="53:65" s="17" customFormat="1" ht="14" customHeight="1" x14ac:dyDescent="0.2"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</row>
    <row r="212" spans="53:65" s="17" customFormat="1" ht="14" customHeight="1" x14ac:dyDescent="0.2"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</row>
    <row r="213" spans="53:65" s="17" customFormat="1" ht="14" customHeight="1" x14ac:dyDescent="0.2"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</row>
    <row r="214" spans="53:65" s="17" customFormat="1" ht="14" customHeight="1" x14ac:dyDescent="0.2"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</row>
    <row r="215" spans="53:65" s="17" customFormat="1" ht="14" customHeight="1" x14ac:dyDescent="0.2"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</row>
    <row r="216" spans="53:65" s="17" customFormat="1" ht="14" customHeight="1" x14ac:dyDescent="0.2"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</row>
    <row r="217" spans="53:65" s="17" customFormat="1" ht="14" customHeight="1" x14ac:dyDescent="0.2"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</row>
    <row r="218" spans="53:65" s="17" customFormat="1" ht="14" customHeight="1" x14ac:dyDescent="0.2"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</row>
    <row r="219" spans="53:65" s="17" customFormat="1" ht="14" customHeight="1" x14ac:dyDescent="0.2"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</row>
    <row r="220" spans="53:65" s="17" customFormat="1" ht="14" customHeight="1" x14ac:dyDescent="0.2"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</row>
    <row r="221" spans="53:65" s="17" customFormat="1" ht="14" customHeight="1" x14ac:dyDescent="0.2"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</row>
    <row r="222" spans="53:65" s="17" customFormat="1" ht="14" customHeight="1" x14ac:dyDescent="0.2"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</row>
    <row r="223" spans="53:65" s="17" customFormat="1" ht="14" customHeight="1" x14ac:dyDescent="0.2"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</row>
    <row r="224" spans="53:65" s="17" customFormat="1" ht="14" customHeight="1" x14ac:dyDescent="0.2"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</row>
    <row r="225" spans="53:65" s="17" customFormat="1" ht="14" customHeight="1" x14ac:dyDescent="0.2"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</row>
    <row r="226" spans="53:65" s="17" customFormat="1" ht="14" customHeight="1" x14ac:dyDescent="0.2"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</row>
    <row r="227" spans="53:65" s="17" customFormat="1" ht="14" customHeight="1" x14ac:dyDescent="0.2"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</row>
    <row r="228" spans="53:65" s="17" customFormat="1" ht="14" customHeight="1" x14ac:dyDescent="0.2"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</row>
    <row r="229" spans="53:65" s="17" customFormat="1" ht="14" customHeight="1" x14ac:dyDescent="0.2"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</row>
    <row r="230" spans="53:65" s="17" customFormat="1" ht="14" customHeight="1" x14ac:dyDescent="0.2"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</row>
    <row r="231" spans="53:65" s="17" customFormat="1" ht="14" customHeight="1" x14ac:dyDescent="0.2"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</row>
    <row r="232" spans="53:65" s="17" customFormat="1" ht="14" customHeight="1" x14ac:dyDescent="0.2"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</row>
    <row r="233" spans="53:65" s="17" customFormat="1" ht="14" customHeight="1" x14ac:dyDescent="0.2"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</row>
    <row r="234" spans="53:65" s="17" customFormat="1" ht="14" customHeight="1" x14ac:dyDescent="0.2"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</row>
    <row r="235" spans="53:65" s="17" customFormat="1" ht="14" customHeight="1" x14ac:dyDescent="0.2"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</row>
    <row r="236" spans="53:65" s="17" customFormat="1" ht="14" customHeight="1" x14ac:dyDescent="0.2"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</row>
    <row r="237" spans="53:65" s="17" customFormat="1" ht="14" customHeight="1" x14ac:dyDescent="0.2"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</row>
    <row r="238" spans="53:65" s="17" customFormat="1" ht="14" customHeight="1" x14ac:dyDescent="0.2"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</row>
    <row r="239" spans="53:65" s="17" customFormat="1" ht="14" customHeight="1" x14ac:dyDescent="0.2"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</row>
    <row r="240" spans="53:65" s="17" customFormat="1" ht="14" customHeight="1" x14ac:dyDescent="0.2"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</row>
    <row r="241" spans="53:65" s="17" customFormat="1" ht="14" customHeight="1" x14ac:dyDescent="0.2"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</row>
    <row r="242" spans="53:65" s="17" customFormat="1" ht="14" customHeight="1" x14ac:dyDescent="0.2"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</row>
    <row r="243" spans="53:65" s="17" customFormat="1" ht="14" customHeight="1" x14ac:dyDescent="0.2"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</row>
    <row r="244" spans="53:65" s="17" customFormat="1" ht="14" customHeight="1" x14ac:dyDescent="0.2"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</row>
    <row r="245" spans="53:65" s="17" customFormat="1" ht="14" customHeight="1" x14ac:dyDescent="0.2"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</row>
    <row r="246" spans="53:65" s="17" customFormat="1" ht="14" customHeight="1" x14ac:dyDescent="0.2"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</row>
    <row r="247" spans="53:65" s="17" customFormat="1" ht="14" customHeight="1" x14ac:dyDescent="0.2"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</row>
    <row r="248" spans="53:65" s="17" customFormat="1" ht="14" customHeight="1" x14ac:dyDescent="0.2"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</row>
    <row r="249" spans="53:65" s="17" customFormat="1" ht="14" customHeight="1" x14ac:dyDescent="0.2"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</row>
    <row r="250" spans="53:65" s="17" customFormat="1" ht="14" customHeight="1" x14ac:dyDescent="0.2"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</row>
    <row r="251" spans="53:65" s="17" customFormat="1" ht="14" customHeight="1" x14ac:dyDescent="0.2"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</row>
    <row r="252" spans="53:65" s="17" customFormat="1" ht="14" customHeight="1" x14ac:dyDescent="0.2"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</row>
    <row r="253" spans="53:65" s="17" customFormat="1" ht="14" customHeight="1" x14ac:dyDescent="0.2"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</row>
    <row r="254" spans="53:65" s="17" customFormat="1" ht="14" customHeight="1" x14ac:dyDescent="0.2"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</row>
    <row r="255" spans="53:65" s="17" customFormat="1" ht="14" customHeight="1" x14ac:dyDescent="0.2"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</row>
    <row r="256" spans="53:65" s="17" customFormat="1" ht="14" customHeight="1" x14ac:dyDescent="0.2"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</row>
    <row r="257" spans="53:65" s="17" customFormat="1" ht="14" customHeight="1" x14ac:dyDescent="0.2"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</row>
    <row r="258" spans="53:65" s="17" customFormat="1" ht="14" customHeight="1" x14ac:dyDescent="0.2"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</row>
    <row r="259" spans="53:65" s="17" customFormat="1" ht="14" customHeight="1" x14ac:dyDescent="0.2"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</row>
    <row r="260" spans="53:65" s="17" customFormat="1" ht="14" customHeight="1" x14ac:dyDescent="0.2"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</row>
    <row r="261" spans="53:65" s="17" customFormat="1" ht="14" customHeight="1" x14ac:dyDescent="0.2"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</row>
    <row r="262" spans="53:65" s="17" customFormat="1" ht="14" customHeight="1" x14ac:dyDescent="0.2"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</row>
    <row r="263" spans="53:65" s="17" customFormat="1" ht="14" customHeight="1" x14ac:dyDescent="0.2"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</row>
    <row r="264" spans="53:65" s="17" customFormat="1" ht="14" customHeight="1" x14ac:dyDescent="0.2"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</row>
    <row r="265" spans="53:65" s="17" customFormat="1" ht="14" customHeight="1" x14ac:dyDescent="0.2"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</row>
    <row r="266" spans="53:65" s="17" customFormat="1" ht="14" customHeight="1" x14ac:dyDescent="0.2"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</row>
    <row r="267" spans="53:65" s="17" customFormat="1" ht="14" customHeight="1" x14ac:dyDescent="0.2"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</row>
    <row r="268" spans="53:65" s="17" customFormat="1" ht="14" customHeight="1" x14ac:dyDescent="0.2"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</row>
    <row r="269" spans="53:65" s="17" customFormat="1" ht="14" customHeight="1" x14ac:dyDescent="0.2"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</row>
    <row r="270" spans="53:65" s="17" customFormat="1" ht="14" customHeight="1" x14ac:dyDescent="0.2"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</row>
    <row r="271" spans="53:65" s="17" customFormat="1" ht="14" customHeight="1" x14ac:dyDescent="0.2"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</row>
    <row r="272" spans="53:65" s="17" customFormat="1" ht="14" customHeight="1" x14ac:dyDescent="0.2"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</row>
    <row r="273" spans="53:65" s="17" customFormat="1" ht="14" customHeight="1" x14ac:dyDescent="0.2"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</row>
    <row r="274" spans="53:65" s="17" customFormat="1" ht="14" customHeight="1" x14ac:dyDescent="0.2"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</row>
    <row r="275" spans="53:65" s="17" customFormat="1" ht="14" customHeight="1" x14ac:dyDescent="0.2"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</row>
    <row r="276" spans="53:65" s="17" customFormat="1" ht="14" customHeight="1" x14ac:dyDescent="0.2"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</row>
    <row r="277" spans="53:65" s="17" customFormat="1" ht="14" customHeight="1" x14ac:dyDescent="0.2"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</row>
    <row r="278" spans="53:65" s="17" customFormat="1" ht="14" customHeight="1" x14ac:dyDescent="0.2"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</row>
    <row r="279" spans="53:65" s="17" customFormat="1" ht="14" customHeight="1" x14ac:dyDescent="0.2"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</row>
    <row r="280" spans="53:65" s="17" customFormat="1" ht="14" customHeight="1" x14ac:dyDescent="0.2"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</row>
    <row r="281" spans="53:65" s="17" customFormat="1" ht="14" customHeight="1" x14ac:dyDescent="0.2"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</row>
    <row r="282" spans="53:65" s="17" customFormat="1" ht="14" customHeight="1" x14ac:dyDescent="0.2"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</row>
    <row r="283" spans="53:65" s="17" customFormat="1" ht="14" customHeight="1" x14ac:dyDescent="0.2"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</row>
    <row r="284" spans="53:65" s="17" customFormat="1" ht="14" customHeight="1" x14ac:dyDescent="0.2"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</row>
    <row r="285" spans="53:65" s="17" customFormat="1" ht="14" customHeight="1" x14ac:dyDescent="0.2"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</row>
    <row r="286" spans="53:65" s="17" customFormat="1" ht="14" customHeight="1" x14ac:dyDescent="0.2"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</row>
    <row r="287" spans="53:65" s="17" customFormat="1" ht="14" customHeight="1" x14ac:dyDescent="0.2"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</row>
    <row r="288" spans="53:65" s="17" customFormat="1" ht="14" customHeight="1" x14ac:dyDescent="0.2"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</row>
    <row r="289" spans="53:65" s="17" customFormat="1" ht="14" customHeight="1" x14ac:dyDescent="0.2"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</row>
    <row r="290" spans="53:65" s="17" customFormat="1" ht="14" customHeight="1" x14ac:dyDescent="0.2"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</row>
    <row r="291" spans="53:65" s="17" customFormat="1" ht="14" customHeight="1" x14ac:dyDescent="0.2"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</row>
    <row r="292" spans="53:65" s="17" customFormat="1" ht="14" customHeight="1" x14ac:dyDescent="0.2"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</row>
    <row r="293" spans="53:65" s="17" customFormat="1" ht="14" customHeight="1" x14ac:dyDescent="0.2"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</row>
    <row r="294" spans="53:65" s="17" customFormat="1" ht="14" customHeight="1" x14ac:dyDescent="0.2"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</row>
    <row r="295" spans="53:65" s="17" customFormat="1" ht="14" customHeight="1" x14ac:dyDescent="0.2"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</row>
    <row r="296" spans="53:65" s="17" customFormat="1" ht="14" customHeight="1" x14ac:dyDescent="0.2"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</row>
    <row r="297" spans="53:65" s="17" customFormat="1" ht="14" customHeight="1" x14ac:dyDescent="0.2"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</row>
    <row r="298" spans="53:65" s="17" customFormat="1" ht="14" customHeight="1" x14ac:dyDescent="0.2"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</row>
    <row r="299" spans="53:65" s="17" customFormat="1" ht="14" customHeight="1" x14ac:dyDescent="0.2"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</row>
    <row r="300" spans="53:65" s="17" customFormat="1" ht="14" customHeight="1" x14ac:dyDescent="0.2"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</row>
    <row r="301" spans="53:65" s="17" customFormat="1" ht="14" customHeight="1" x14ac:dyDescent="0.2"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</row>
    <row r="302" spans="53:65" s="17" customFormat="1" ht="14" customHeight="1" x14ac:dyDescent="0.2"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</row>
    <row r="303" spans="53:65" s="17" customFormat="1" ht="14" customHeight="1" x14ac:dyDescent="0.2"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</row>
    <row r="304" spans="53:65" s="17" customFormat="1" ht="14" customHeight="1" x14ac:dyDescent="0.2"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</row>
    <row r="305" spans="53:65" s="17" customFormat="1" ht="14" customHeight="1" x14ac:dyDescent="0.2"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</row>
    <row r="306" spans="53:65" s="17" customFormat="1" ht="14" customHeight="1" x14ac:dyDescent="0.2"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</row>
    <row r="307" spans="53:65" s="17" customFormat="1" ht="14" customHeight="1" x14ac:dyDescent="0.2"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</row>
    <row r="308" spans="53:65" s="17" customFormat="1" ht="14" customHeight="1" x14ac:dyDescent="0.2"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</row>
    <row r="309" spans="53:65" s="17" customFormat="1" ht="14" customHeight="1" x14ac:dyDescent="0.2"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</row>
    <row r="310" spans="53:65" s="17" customFormat="1" ht="14" customHeight="1" x14ac:dyDescent="0.2"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</row>
    <row r="311" spans="53:65" s="17" customFormat="1" ht="14" customHeight="1" x14ac:dyDescent="0.2"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</row>
    <row r="312" spans="53:65" s="17" customFormat="1" ht="14" customHeight="1" x14ac:dyDescent="0.2"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</row>
    <row r="313" spans="53:65" s="17" customFormat="1" ht="14" customHeight="1" x14ac:dyDescent="0.2"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</row>
    <row r="314" spans="53:65" s="17" customFormat="1" ht="14" customHeight="1" x14ac:dyDescent="0.2"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</row>
    <row r="315" spans="53:65" s="17" customFormat="1" ht="14" customHeight="1" x14ac:dyDescent="0.2"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</row>
    <row r="316" spans="53:65" s="17" customFormat="1" ht="14" customHeight="1" x14ac:dyDescent="0.2"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</row>
    <row r="317" spans="53:65" s="17" customFormat="1" ht="14" customHeight="1" x14ac:dyDescent="0.2"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</row>
    <row r="318" spans="53:65" s="17" customFormat="1" ht="14" customHeight="1" x14ac:dyDescent="0.2"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</row>
    <row r="319" spans="53:65" s="17" customFormat="1" ht="14" customHeight="1" x14ac:dyDescent="0.2"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</row>
    <row r="320" spans="53:65" s="17" customFormat="1" ht="14" customHeight="1" x14ac:dyDescent="0.2"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</row>
    <row r="321" spans="53:65" s="17" customFormat="1" ht="14" customHeight="1" x14ac:dyDescent="0.2"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</row>
    <row r="322" spans="53:65" s="17" customFormat="1" ht="14" customHeight="1" x14ac:dyDescent="0.2"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</row>
    <row r="323" spans="53:65" s="17" customFormat="1" ht="14" customHeight="1" x14ac:dyDescent="0.2"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</row>
    <row r="324" spans="53:65" s="17" customFormat="1" ht="14" customHeight="1" x14ac:dyDescent="0.2"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</row>
    <row r="325" spans="53:65" s="17" customFormat="1" ht="14" customHeight="1" x14ac:dyDescent="0.2"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</row>
    <row r="326" spans="53:65" s="17" customFormat="1" ht="14" customHeight="1" x14ac:dyDescent="0.2"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</row>
    <row r="327" spans="53:65" s="17" customFormat="1" ht="14" customHeight="1" x14ac:dyDescent="0.2"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</row>
    <row r="328" spans="53:65" s="17" customFormat="1" ht="14" customHeight="1" x14ac:dyDescent="0.2"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</row>
    <row r="329" spans="53:65" s="17" customFormat="1" ht="14" customHeight="1" x14ac:dyDescent="0.2"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</row>
    <row r="330" spans="53:65" s="17" customFormat="1" ht="14" customHeight="1" x14ac:dyDescent="0.2"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</row>
    <row r="331" spans="53:65" s="17" customFormat="1" ht="14" customHeight="1" x14ac:dyDescent="0.2"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</row>
    <row r="332" spans="53:65" s="17" customFormat="1" ht="14" customHeight="1" x14ac:dyDescent="0.2"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</row>
    <row r="333" spans="53:65" s="17" customFormat="1" ht="14" customHeight="1" x14ac:dyDescent="0.2"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</row>
    <row r="334" spans="53:65" s="17" customFormat="1" ht="14" customHeight="1" x14ac:dyDescent="0.2"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</row>
    <row r="335" spans="53:65" s="17" customFormat="1" ht="14" customHeight="1" x14ac:dyDescent="0.2"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</row>
    <row r="336" spans="53:65" s="17" customFormat="1" ht="14" customHeight="1" x14ac:dyDescent="0.2"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</row>
    <row r="337" spans="53:65" s="17" customFormat="1" ht="14" customHeight="1" x14ac:dyDescent="0.2"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</row>
  </sheetData>
  <sheetProtection algorithmName="SHA-512" hashValue="mpVsEJrfSJGzZM7l4xJTuetEDePUopnudVlPGDf2aEgsScbISjodQNHazqNka6ppFQIFPdhI5xu9uS5lpow2Pw==" saltValue="cOspbtkcC6m6/9j/4ytCmg==" spinCount="100000" sheet="1" objects="1" scenarios="1" selectLockedCells="1"/>
  <mergeCells count="9">
    <mergeCell ref="A1:AZ2"/>
    <mergeCell ref="F23:AF24"/>
    <mergeCell ref="B39:P39"/>
    <mergeCell ref="B40:P40"/>
    <mergeCell ref="AF31:AX31"/>
    <mergeCell ref="AF32:AX34"/>
    <mergeCell ref="AF30:AX30"/>
    <mergeCell ref="AJ24:AQ24"/>
    <mergeCell ref="C5:AX18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10</vt:i4>
      </vt:variant>
    </vt:vector>
  </HeadingPairs>
  <TitlesOfParts>
    <vt:vector size="20" baseType="lpstr">
      <vt:lpstr>Dati generali</vt:lpstr>
      <vt:lpstr>Produzione Standard</vt:lpstr>
      <vt:lpstr>Situaz. Ante Post</vt:lpstr>
      <vt:lpstr>UCS</vt:lpstr>
      <vt:lpstr>Piano investimenti</vt:lpstr>
      <vt:lpstr>Lavori in economia</vt:lpstr>
      <vt:lpstr>Interventi ambientali</vt:lpstr>
      <vt:lpstr>Prestazioni e sostenibilità</vt:lpstr>
      <vt:lpstr>Criteri di selezione</vt:lpstr>
      <vt:lpstr>Riepilogo</vt:lpstr>
      <vt:lpstr>'Criteri di selezione'!Area_stampa</vt:lpstr>
      <vt:lpstr>'Dati generali'!Area_stampa</vt:lpstr>
      <vt:lpstr>'Interventi ambientali'!Area_stampa</vt:lpstr>
      <vt:lpstr>'Lavori in economia'!Area_stampa</vt:lpstr>
      <vt:lpstr>'Piano investimenti'!Area_stampa</vt:lpstr>
      <vt:lpstr>'Prestazioni e sostenibilità'!Area_stampa</vt:lpstr>
      <vt:lpstr>'Produzione Standard'!Area_stampa</vt:lpstr>
      <vt:lpstr>Riepilogo!Area_stampa</vt:lpstr>
      <vt:lpstr>'Situaz. Ante Post'!Area_stampa</vt:lpstr>
      <vt:lpstr>UCS!Area_stampa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Rebagliati Luigi</dc:creator>
  <cp:lastModifiedBy>Rebagliati Luigi</cp:lastModifiedBy>
  <dcterms:created xsi:type="dcterms:W3CDTF">2024-07-31T14:03:41Z</dcterms:created>
  <dcterms:modified xsi:type="dcterms:W3CDTF">2025-03-27T13:03:16Z</dcterms:modified>
</cp:coreProperties>
</file>